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/>
  </bookViews>
  <sheets>
    <sheet name="МБТ-2024" sheetId="2" r:id="rId1"/>
  </sheets>
  <definedNames>
    <definedName name="_xlnm.Print_Area" localSheetId="0">'МБТ-2024'!$A$1:$AQ$53</definedName>
  </definedNames>
  <calcPr calcId="145621"/>
</workbook>
</file>

<file path=xl/calcChain.xml><?xml version="1.0" encoding="utf-8"?>
<calcChain xmlns="http://schemas.openxmlformats.org/spreadsheetml/2006/main">
  <c r="AM33" i="2" l="1"/>
  <c r="AP50" i="2" l="1"/>
  <c r="AO48" i="2"/>
  <c r="AP45" i="2"/>
  <c r="AO45" i="2"/>
  <c r="AP44" i="2"/>
  <c r="AO44" i="2"/>
  <c r="AP43" i="2"/>
  <c r="AO43" i="2"/>
  <c r="AP42" i="2"/>
  <c r="AO42" i="2"/>
  <c r="AO41" i="2"/>
  <c r="AP40" i="2"/>
  <c r="AO40" i="2"/>
  <c r="AO39" i="2"/>
  <c r="AM39" i="2"/>
  <c r="AP38" i="2"/>
  <c r="AO38" i="2"/>
  <c r="AP37" i="2"/>
  <c r="AO37" i="2"/>
  <c r="AP35" i="2"/>
  <c r="AO35" i="2"/>
  <c r="AM35" i="2"/>
  <c r="AM26" i="2" s="1"/>
  <c r="AO34" i="2"/>
  <c r="AO33" i="2"/>
  <c r="AP32" i="2"/>
  <c r="AO32" i="2"/>
  <c r="AP29" i="2"/>
  <c r="AO29" i="2"/>
  <c r="AP16" i="2" l="1"/>
  <c r="AP25" i="2"/>
  <c r="AO25" i="2"/>
  <c r="AP24" i="2"/>
  <c r="AO24" i="2"/>
  <c r="AP23" i="2"/>
  <c r="AO23" i="2"/>
  <c r="AM23" i="2"/>
  <c r="AP21" i="2"/>
  <c r="AP20" i="2"/>
  <c r="AO20" i="2"/>
  <c r="AP19" i="2"/>
  <c r="AO19" i="2"/>
  <c r="AO18" i="2"/>
  <c r="AO14" i="2"/>
  <c r="AP11" i="2"/>
  <c r="AO11" i="2"/>
  <c r="AO9" i="2"/>
  <c r="AN52" i="2" l="1"/>
  <c r="AN50" i="2"/>
  <c r="AN51" i="2"/>
  <c r="AN4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29" i="2"/>
  <c r="AN10" i="2"/>
  <c r="AN11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9" i="2"/>
  <c r="AN47" i="2" l="1"/>
  <c r="AN26" i="2"/>
  <c r="AN7" i="2"/>
  <c r="AN53" i="2" l="1"/>
  <c r="AP48" i="2"/>
  <c r="AQ46" i="2"/>
  <c r="AO26" i="2"/>
  <c r="AO47" i="2" l="1"/>
  <c r="AP47" i="2"/>
  <c r="AM47" i="2"/>
  <c r="AQ45" i="2" l="1"/>
  <c r="AQ44" i="2"/>
  <c r="AM7" i="2"/>
  <c r="AP36" i="2" l="1"/>
  <c r="AP39" i="2" l="1"/>
  <c r="AQ50" i="2" l="1"/>
  <c r="AQ42" i="2"/>
  <c r="AQ43" i="2"/>
  <c r="AP34" i="2" l="1"/>
  <c r="AM53" i="2"/>
  <c r="AP7" i="2" l="1"/>
  <c r="AP14" i="2"/>
  <c r="AQ49" i="2"/>
  <c r="AQ47" i="2" s="1"/>
  <c r="AQ16" i="2" l="1"/>
  <c r="AQ14" i="2"/>
  <c r="AQ37" i="2"/>
  <c r="AQ38" i="2"/>
  <c r="AQ39" i="2"/>
  <c r="AQ40" i="2"/>
  <c r="AP41" i="2"/>
  <c r="AQ41" i="2" s="1"/>
  <c r="AP33" i="2"/>
  <c r="AP26" i="2" l="1"/>
  <c r="AP53" i="2" s="1"/>
  <c r="AQ15" i="2"/>
  <c r="AO7" i="2"/>
  <c r="AO53" i="2" s="1"/>
  <c r="AQ30" i="2"/>
  <c r="AQ31" i="2"/>
  <c r="AQ10" i="2"/>
  <c r="AQ11" i="2" l="1"/>
  <c r="AM27" i="2" l="1"/>
  <c r="AM28" i="2"/>
  <c r="AQ13" i="2" l="1"/>
  <c r="AF17" i="2"/>
  <c r="AG20" i="2"/>
  <c r="AH20" i="2"/>
  <c r="AI20" i="2"/>
  <c r="AJ20" i="2"/>
  <c r="AK20" i="2"/>
  <c r="AL20" i="2"/>
  <c r="AF20" i="2"/>
  <c r="AG26" i="2"/>
  <c r="AH26" i="2"/>
  <c r="AI26" i="2"/>
  <c r="AJ26" i="2"/>
  <c r="AK26" i="2"/>
  <c r="AL26" i="2"/>
  <c r="AF27" i="2"/>
  <c r="AF26" i="2" s="1"/>
  <c r="AQ22" i="2" l="1"/>
  <c r="AQ23" i="2"/>
  <c r="AQ17" i="2"/>
  <c r="AL11" i="2"/>
  <c r="AK11" i="2"/>
  <c r="AJ11" i="2"/>
  <c r="AI11" i="2"/>
  <c r="AH11" i="2"/>
  <c r="AG11" i="2"/>
  <c r="AF11" i="2"/>
  <c r="AF9" i="2"/>
  <c r="AQ36" i="2" l="1"/>
  <c r="AQ35" i="2"/>
  <c r="AQ34" i="2"/>
  <c r="AQ33" i="2"/>
  <c r="AQ32" i="2"/>
  <c r="AQ29" i="2"/>
  <c r="AQ25" i="2"/>
  <c r="AQ24" i="2"/>
  <c r="AQ21" i="2"/>
  <c r="AQ20" i="2"/>
  <c r="AQ19" i="2"/>
  <c r="AQ18" i="2"/>
  <c r="AL7" i="2"/>
  <c r="AL53" i="2" s="1"/>
  <c r="AJ7" i="2"/>
  <c r="AJ53" i="2" s="1"/>
  <c r="AH7" i="2"/>
  <c r="AH53" i="2" s="1"/>
  <c r="AQ9" i="2"/>
  <c r="AF7" i="2"/>
  <c r="AQ26" i="2" l="1"/>
  <c r="AQ7" i="2"/>
  <c r="AF53" i="2"/>
  <c r="AG7" i="2"/>
  <c r="AG53" i="2" s="1"/>
  <c r="AI7" i="2"/>
  <c r="AI53" i="2" s="1"/>
  <c r="AK7" i="2"/>
  <c r="AK53" i="2" s="1"/>
  <c r="AQ53" i="2" l="1"/>
</calcChain>
</file>

<file path=xl/sharedStrings.xml><?xml version="1.0" encoding="utf-8"?>
<sst xmlns="http://schemas.openxmlformats.org/spreadsheetml/2006/main" count="62" uniqueCount="60">
  <si>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</si>
  <si>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</si>
  <si>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</si>
  <si>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</si>
  <si>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</si>
  <si>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</si>
  <si>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</si>
  <si>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Перечислено 
получателям по предъявленным 
заявкам                                       (руб.)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</si>
  <si>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</si>
  <si>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</si>
  <si>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</si>
  <si>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</si>
  <si>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</si>
  <si>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</si>
  <si>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</si>
  <si>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</si>
  <si>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</si>
  <si>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</si>
  <si>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</si>
  <si>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</si>
  <si>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</si>
  <si>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</si>
  <si>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</si>
  <si>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</si>
  <si>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</si>
  <si>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</si>
  <si>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</si>
  <si>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</si>
  <si>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</si>
  <si>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</si>
  <si>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</si>
  <si>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</si>
  <si>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</si>
  <si>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</si>
  <si>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</si>
  <si>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</si>
  <si>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</si>
  <si>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</si>
  <si>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</si>
  <si>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 дошкольного образованя</t>
  </si>
  <si>
    <t>Иные межбюджетные трансферты на финансовое обеспечение стимулирующих выплат работникам культурно-досуговых учреждений в Московской области с высоким уровнем достижения работы в сфере культуры</t>
  </si>
  <si>
    <t>Субсидия на реализацию мероприятий по капитальному ремонту объектов теплоснабжения</t>
  </si>
  <si>
    <t>Субсидия на реализацию мероприятий по капитальному ремонту сетей теплоснабжения на территории муниципальных образований</t>
  </si>
  <si>
    <t>Субсидия на капитальный  ремонт сетей теплоснабжения на территории муниципальных образований Московской области</t>
  </si>
  <si>
    <t>Субсидия на строительство и реконструкцию объектов теплоснабжения муниципальной собственности</t>
  </si>
  <si>
    <t>Иные межбюджетные трансферты  на реализацию первоочередных мероприятий по капитальному ремонту сетей теплоснабжения</t>
  </si>
  <si>
    <t xml:space="preserve">Субсидии из бюджета Московской области бюджетам муниципальных образований Московской области  на реализация проектов граждан, сформированных в рамках практик инициативного бюджетирования </t>
  </si>
  <si>
    <t>Субсидия на устройство и модернизацию контейнерных площадок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</si>
  <si>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</si>
  <si>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Иные межбюджетные трансферты на сохранение достигнутого уровня заработной платы отдельных категорий работников муниципальных организаций (учреждений) социальной сферы </t>
  </si>
  <si>
    <t>Субсидия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</si>
  <si>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Остаток на счете городского бюджета на 01.01.2025                                    (руб.)</t>
  </si>
  <si>
    <t>Уточненный план 
на 2024 год               
(руб.)</t>
  </si>
  <si>
    <t xml:space="preserve">I. Субвенции, предоставляемые из бюджета Московской области бюджету  
городского округа Лыткарино  в 2024 году  - всего:  </t>
  </si>
  <si>
    <t>II. Субсидии, предоставляемые из бюджета Московской области 
бюджету городского округа Лыткарино в 2024 году - всего</t>
  </si>
  <si>
    <t>III. Иные межбюджетные трансферты, предоставляемые из бюджета Московской области 
бюджету городского округа Лыткарино в 2024 году - всего</t>
  </si>
  <si>
    <t>Приложение 12</t>
  </si>
  <si>
    <t xml:space="preserve">
</t>
  </si>
  <si>
    <t xml:space="preserve">НАПРАВЛЕНИЕ РАСХОДОВАНИЯ И ОБЪЕМ СРЕДСТВ МЕЖБЮДЖЕТНЫХ ТРАНСФЕРТОВ,  ПРЕДОСТАВЛЕННЫХ ИЗ БЮДЖЕТА МОСКОВСКОЙ ОБЛАСТИ 
БЮДЖЕТУ ГОРОДСКОГО ОКРУГА ЛЫТКАРИНО  
В 2024 ГОДУ </t>
  </si>
  <si>
    <t>к Решению Совета депутатов городского округа Лыткарино "Об исполнении бюджета городского округа Лыткарино Московской области за 2024 год" 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</si>
</sst>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4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10" fillId="2" borderId="0" xfId="0" applyFont="1" applyFill="1" applyBorder="1"/>
    <xf numFmtId="0" fontId="11" fillId="0" borderId="0" xfId="0" applyFont="1" applyBorder="1"/>
    <xf numFmtId="164" fontId="9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6" fillId="0" borderId="0" xfId="0" applyFont="1" applyBorder="1"/>
    <xf numFmtId="0" fontId="18" fillId="0" borderId="0" xfId="0" applyFont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1" fillId="0" borderId="0" xfId="0" applyFont="1" applyBorder="1" applyAlignment="1"/>
    <xf numFmtId="0" fontId="22" fillId="0" borderId="0" xfId="0" applyFont="1" applyAlignment="1"/>
    <xf numFmtId="0" fontId="22" fillId="0" borderId="0" xfId="0" applyFont="1" applyFill="1" applyAlignment="1"/>
    <xf numFmtId="0" fontId="23" fillId="0" borderId="0" xfId="0" applyFont="1" applyFill="1" applyBorder="1" applyAlignment="1">
      <alignment wrapText="1"/>
    </xf>
    <xf numFmtId="0" fontId="21" fillId="0" borderId="3" xfId="0" applyFont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21" fillId="0" borderId="3" xfId="0" applyFont="1" applyFill="1" applyBorder="1" applyAlignment="1"/>
    <xf numFmtId="0" fontId="0" fillId="0" borderId="0" xfId="0" applyFill="1" applyBorder="1"/>
    <xf numFmtId="0" fontId="0" fillId="0" borderId="0" xfId="0" applyFill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Alignment="1">
      <alignment horizontal="center" wrapText="1"/>
    </xf>
    <xf numFmtId="4" fontId="14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4" fillId="0" borderId="0" xfId="0" applyFont="1" applyBorder="1"/>
    <xf numFmtId="0" fontId="0" fillId="5" borderId="0" xfId="0" applyFill="1" applyBorder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 applyFill="1" applyBorder="1"/>
    <xf numFmtId="4" fontId="0" fillId="0" borderId="0" xfId="0" applyNumberFormat="1" applyFill="1" applyBorder="1"/>
    <xf numFmtId="0" fontId="25" fillId="2" borderId="0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 applyBorder="1"/>
    <xf numFmtId="0" fontId="29" fillId="0" borderId="21" xfId="0" applyFont="1" applyBorder="1"/>
    <xf numFmtId="0" fontId="20" fillId="0" borderId="13" xfId="0" applyFont="1" applyFill="1" applyBorder="1" applyAlignment="1">
      <alignment horizontal="center"/>
    </xf>
    <xf numFmtId="4" fontId="31" fillId="0" borderId="6" xfId="0" applyNumberFormat="1" applyFont="1" applyFill="1" applyBorder="1" applyAlignment="1">
      <alignment horizontal="center" vertical="center"/>
    </xf>
    <xf numFmtId="0" fontId="30" fillId="0" borderId="13" xfId="0" applyFont="1" applyFill="1" applyBorder="1"/>
    <xf numFmtId="4" fontId="30" fillId="0" borderId="1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4" fontId="30" fillId="0" borderId="13" xfId="0" applyNumberFormat="1" applyFont="1" applyFill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25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0" fontId="30" fillId="0" borderId="15" xfId="0" applyFont="1" applyFill="1" applyBorder="1"/>
    <xf numFmtId="4" fontId="30" fillId="0" borderId="15" xfId="0" applyNumberFormat="1" applyFont="1" applyFill="1" applyBorder="1" applyAlignment="1">
      <alignment horizontal="center" vertical="center"/>
    </xf>
    <xf numFmtId="4" fontId="31" fillId="0" borderId="14" xfId="0" applyNumberFormat="1" applyFont="1" applyFill="1" applyBorder="1" applyAlignment="1">
      <alignment horizontal="center" vertical="center"/>
    </xf>
    <xf numFmtId="4" fontId="25" fillId="0" borderId="6" xfId="0" applyNumberFormat="1" applyFont="1" applyFill="1" applyBorder="1" applyAlignment="1">
      <alignment horizontal="center" vertical="center"/>
    </xf>
    <xf numFmtId="0" fontId="35" fillId="0" borderId="13" xfId="0" applyFont="1" applyFill="1" applyBorder="1"/>
    <xf numFmtId="0" fontId="34" fillId="0" borderId="13" xfId="0" applyFont="1" applyFill="1" applyBorder="1"/>
    <xf numFmtId="164" fontId="31" fillId="0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/>
    <xf numFmtId="4" fontId="25" fillId="0" borderId="4" xfId="0" applyNumberFormat="1" applyFont="1" applyFill="1" applyBorder="1" applyAlignment="1">
      <alignment horizontal="center" vertical="center"/>
    </xf>
    <xf numFmtId="0" fontId="35" fillId="0" borderId="3" xfId="0" applyFont="1" applyFill="1" applyBorder="1"/>
    <xf numFmtId="164" fontId="31" fillId="0" borderId="11" xfId="0" applyNumberFormat="1" applyFont="1" applyFill="1" applyBorder="1" applyAlignment="1">
      <alignment horizontal="center" vertical="center"/>
    </xf>
    <xf numFmtId="0" fontId="31" fillId="0" borderId="3" xfId="0" applyFont="1" applyFill="1" applyBorder="1"/>
    <xf numFmtId="0" fontId="26" fillId="4" borderId="13" xfId="0" applyFont="1" applyFill="1" applyBorder="1"/>
    <xf numFmtId="0" fontId="26" fillId="0" borderId="0" xfId="0" applyFont="1" applyFill="1" applyBorder="1"/>
    <xf numFmtId="4" fontId="25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Border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 applyBorder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/>
    <xf numFmtId="0" fontId="19" fillId="0" borderId="0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/>
    <xf numFmtId="0" fontId="30" fillId="0" borderId="1" xfId="0" applyFont="1" applyFill="1" applyBorder="1"/>
    <xf numFmtId="4" fontId="30" fillId="0" borderId="24" xfId="0" applyNumberFormat="1" applyFont="1" applyFill="1" applyBorder="1"/>
    <xf numFmtId="0" fontId="20" fillId="0" borderId="24" xfId="0" applyFont="1" applyFill="1" applyBorder="1" applyAlignment="1">
      <alignment horizontal="center" vertical="center"/>
    </xf>
    <xf numFmtId="4" fontId="30" fillId="0" borderId="1" xfId="0" applyNumberFormat="1" applyFont="1" applyFill="1" applyBorder="1"/>
    <xf numFmtId="0" fontId="31" fillId="3" borderId="26" xfId="0" applyFont="1" applyFill="1" applyBorder="1" applyAlignment="1">
      <alignment horizontal="left" vertical="center" wrapText="1"/>
    </xf>
    <xf numFmtId="0" fontId="34" fillId="3" borderId="1" xfId="0" applyFont="1" applyFill="1" applyBorder="1"/>
    <xf numFmtId="164" fontId="34" fillId="3" borderId="1" xfId="0" applyNumberFormat="1" applyFont="1" applyFill="1" applyBorder="1"/>
    <xf numFmtId="0" fontId="34" fillId="4" borderId="13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" xfId="0" applyFont="1" applyFill="1" applyBorder="1"/>
    <xf numFmtId="164" fontId="34" fillId="0" borderId="1" xfId="0" applyNumberFormat="1" applyFont="1" applyFill="1" applyBorder="1"/>
    <xf numFmtId="0" fontId="34" fillId="4" borderId="13" xfId="0" applyFont="1" applyFill="1" applyBorder="1"/>
    <xf numFmtId="164" fontId="34" fillId="4" borderId="13" xfId="0" applyNumberFormat="1" applyFont="1" applyFill="1" applyBorder="1"/>
    <xf numFmtId="4" fontId="22" fillId="0" borderId="0" xfId="0" applyNumberFormat="1" applyFont="1" applyFill="1" applyAlignment="1"/>
    <xf numFmtId="4" fontId="21" fillId="0" borderId="3" xfId="0" applyNumberFormat="1" applyFont="1" applyBorder="1" applyAlignment="1"/>
    <xf numFmtId="0" fontId="19" fillId="0" borderId="0" xfId="0" applyFont="1" applyBorder="1" applyAlignment="1" applyProtection="1">
      <alignment horizontal="center" vertical="center" wrapText="1"/>
    </xf>
    <xf numFmtId="4" fontId="21" fillId="0" borderId="0" xfId="0" applyNumberFormat="1" applyFont="1" applyFill="1" applyBorder="1" applyAlignment="1"/>
    <xf numFmtId="4" fontId="31" fillId="0" borderId="4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4" fontId="31" fillId="0" borderId="11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/>
    </xf>
    <xf numFmtId="4" fontId="31" fillId="0" borderId="0" xfId="0" applyNumberFormat="1" applyFont="1" applyFill="1" applyBorder="1" applyAlignment="1">
      <alignment horizontal="center" vertical="center"/>
    </xf>
    <xf numFmtId="4" fontId="31" fillId="0" borderId="21" xfId="0" applyNumberFormat="1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center"/>
    </xf>
    <xf numFmtId="4" fontId="31" fillId="0" borderId="29" xfId="0" applyNumberFormat="1" applyFont="1" applyFill="1" applyBorder="1" applyAlignment="1">
      <alignment horizontal="center" vertical="center"/>
    </xf>
    <xf numFmtId="4" fontId="31" fillId="0" borderId="28" xfId="0" applyNumberFormat="1" applyFont="1" applyFill="1" applyBorder="1" applyAlignment="1">
      <alignment horizontal="center" vertical="center"/>
    </xf>
    <xf numFmtId="0" fontId="33" fillId="0" borderId="32" xfId="0" applyFont="1" applyFill="1" applyBorder="1" applyAlignment="1">
      <alignment vertical="center" wrapText="1"/>
    </xf>
    <xf numFmtId="0" fontId="32" fillId="0" borderId="32" xfId="0" applyFont="1" applyFill="1" applyBorder="1" applyAlignment="1">
      <alignment horizontal="left" vertical="center" wrapText="1"/>
    </xf>
    <xf numFmtId="0" fontId="20" fillId="0" borderId="32" xfId="0" applyFont="1" applyFill="1" applyBorder="1" applyAlignment="1">
      <alignment horizontal="center"/>
    </xf>
    <xf numFmtId="4" fontId="31" fillId="0" borderId="32" xfId="0" applyNumberFormat="1" applyFont="1" applyFill="1" applyBorder="1" applyAlignment="1">
      <alignment horizontal="center" vertical="center"/>
    </xf>
    <xf numFmtId="4" fontId="31" fillId="0" borderId="31" xfId="0" applyNumberFormat="1" applyFont="1" applyFill="1" applyBorder="1" applyAlignment="1">
      <alignment horizontal="center" vertical="center"/>
    </xf>
    <xf numFmtId="4" fontId="41" fillId="4" borderId="12" xfId="0" applyNumberFormat="1" applyFont="1" applyFill="1" applyBorder="1" applyAlignment="1">
      <alignment horizontal="center" vertical="center"/>
    </xf>
    <xf numFmtId="4" fontId="41" fillId="4" borderId="6" xfId="0" applyNumberFormat="1" applyFont="1" applyFill="1" applyBorder="1" applyAlignment="1">
      <alignment horizontal="center" vertical="center"/>
    </xf>
    <xf numFmtId="4" fontId="20" fillId="0" borderId="20" xfId="0" applyNumberFormat="1" applyFont="1" applyFill="1" applyBorder="1"/>
    <xf numFmtId="4" fontId="20" fillId="3" borderId="20" xfId="0" applyNumberFormat="1" applyFont="1" applyFill="1" applyBorder="1"/>
    <xf numFmtId="0" fontId="20" fillId="0" borderId="2" xfId="0" applyFont="1" applyBorder="1"/>
    <xf numFmtId="4" fontId="31" fillId="3" borderId="12" xfId="0" applyNumberFormat="1" applyFont="1" applyFill="1" applyBorder="1" applyAlignment="1">
      <alignment horizontal="center" vertical="center"/>
    </xf>
    <xf numFmtId="4" fontId="20" fillId="0" borderId="6" xfId="0" applyNumberFormat="1" applyFont="1" applyBorder="1" applyAlignment="1">
      <alignment horizontal="center" vertical="center"/>
    </xf>
    <xf numFmtId="4" fontId="31" fillId="0" borderId="16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4" fontId="32" fillId="0" borderId="11" xfId="0" applyNumberFormat="1" applyFont="1" applyFill="1" applyBorder="1" applyAlignment="1">
      <alignment horizontal="center" vertical="center"/>
    </xf>
    <xf numFmtId="4" fontId="33" fillId="0" borderId="7" xfId="0" applyNumberFormat="1" applyFont="1" applyFill="1" applyBorder="1" applyAlignment="1">
      <alignment horizontal="center" vertical="center"/>
    </xf>
    <xf numFmtId="4" fontId="42" fillId="0" borderId="30" xfId="0" applyNumberFormat="1" applyFont="1" applyFill="1" applyBorder="1" applyAlignment="1">
      <alignment horizontal="center" vertical="center"/>
    </xf>
    <xf numFmtId="4" fontId="33" fillId="0" borderId="30" xfId="0" applyNumberFormat="1" applyFont="1" applyFill="1" applyBorder="1" applyAlignment="1">
      <alignment horizontal="center" vertical="center"/>
    </xf>
    <xf numFmtId="4" fontId="33" fillId="0" borderId="9" xfId="0" applyNumberFormat="1" applyFont="1" applyFill="1" applyBorder="1" applyAlignment="1">
      <alignment horizontal="center" vertical="center"/>
    </xf>
    <xf numFmtId="4" fontId="42" fillId="0" borderId="33" xfId="0" applyNumberFormat="1" applyFont="1" applyFill="1" applyBorder="1" applyAlignment="1">
      <alignment horizontal="center" vertical="center"/>
    </xf>
    <xf numFmtId="4" fontId="33" fillId="0" borderId="33" xfId="0" applyNumberFormat="1" applyFont="1" applyFill="1" applyBorder="1" applyAlignment="1">
      <alignment horizontal="center" vertical="center"/>
    </xf>
    <xf numFmtId="4" fontId="31" fillId="0" borderId="19" xfId="0" applyNumberFormat="1" applyFont="1" applyFill="1" applyBorder="1" applyAlignment="1">
      <alignment horizontal="center" vertical="center"/>
    </xf>
    <xf numFmtId="4" fontId="31" fillId="0" borderId="6" xfId="0" applyNumberFormat="1" applyFont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3" borderId="9" xfId="0" applyNumberFormat="1" applyFont="1" applyFill="1" applyBorder="1" applyAlignment="1">
      <alignment horizontal="center" vertical="center"/>
    </xf>
    <xf numFmtId="4" fontId="31" fillId="0" borderId="9" xfId="0" applyNumberFormat="1" applyFont="1" applyBorder="1" applyAlignment="1">
      <alignment horizontal="center" vertical="center"/>
    </xf>
    <xf numFmtId="4" fontId="31" fillId="0" borderId="20" xfId="0" applyNumberFormat="1" applyFont="1" applyFill="1" applyBorder="1" applyAlignment="1">
      <alignment horizontal="center" vertical="center"/>
    </xf>
    <xf numFmtId="4" fontId="31" fillId="3" borderId="20" xfId="0" applyNumberFormat="1" applyFont="1" applyFill="1" applyBorder="1" applyAlignment="1">
      <alignment horizontal="center" vertical="center"/>
    </xf>
    <xf numFmtId="4" fontId="41" fillId="0" borderId="6" xfId="0" applyNumberFormat="1" applyFont="1" applyFill="1" applyBorder="1" applyAlignment="1">
      <alignment horizontal="center" vertical="center"/>
    </xf>
    <xf numFmtId="4" fontId="41" fillId="0" borderId="20" xfId="0" applyNumberFormat="1" applyFont="1" applyFill="1" applyBorder="1" applyAlignment="1">
      <alignment horizontal="center" vertical="center"/>
    </xf>
    <xf numFmtId="4" fontId="31" fillId="3" borderId="17" xfId="0" applyNumberFormat="1" applyFont="1" applyFill="1" applyBorder="1" applyAlignment="1">
      <alignment horizontal="left" vertical="center"/>
    </xf>
    <xf numFmtId="4" fontId="31" fillId="0" borderId="18" xfId="0" applyNumberFormat="1" applyFont="1" applyBorder="1" applyAlignment="1">
      <alignment horizontal="center" vertical="center"/>
    </xf>
    <xf numFmtId="4" fontId="31" fillId="3" borderId="8" xfId="0" applyNumberFormat="1" applyFont="1" applyFill="1" applyBorder="1" applyAlignment="1">
      <alignment vertical="center"/>
    </xf>
    <xf numFmtId="4" fontId="31" fillId="0" borderId="7" xfId="0" applyNumberFormat="1" applyFont="1" applyBorder="1" applyAlignment="1">
      <alignment horizontal="center" vertical="center"/>
    </xf>
    <xf numFmtId="4" fontId="31" fillId="0" borderId="20" xfId="0" applyNumberFormat="1" applyFont="1" applyFill="1" applyBorder="1" applyAlignment="1">
      <alignment horizontal="left" vertical="center"/>
    </xf>
    <xf numFmtId="4" fontId="31" fillId="0" borderId="11" xfId="0" applyNumberFormat="1" applyFont="1" applyBorder="1" applyAlignment="1">
      <alignment horizontal="center" vertical="center"/>
    </xf>
    <xf numFmtId="4" fontId="31" fillId="3" borderId="19" xfId="0" applyNumberFormat="1" applyFont="1" applyFill="1" applyBorder="1" applyAlignment="1">
      <alignment horizontal="center" vertical="center"/>
    </xf>
    <xf numFmtId="4" fontId="31" fillId="0" borderId="4" xfId="0" applyNumberFormat="1" applyFont="1" applyBorder="1" applyAlignment="1">
      <alignment horizontal="center" vertical="center"/>
    </xf>
    <xf numFmtId="4" fontId="39" fillId="4" borderId="4" xfId="0" applyNumberFormat="1" applyFont="1" applyFill="1" applyBorder="1" applyAlignment="1">
      <alignment horizontal="center" vertical="center"/>
    </xf>
    <xf numFmtId="166" fontId="31" fillId="0" borderId="6" xfId="0" applyNumberFormat="1" applyFont="1" applyFill="1" applyBorder="1" applyAlignment="1">
      <alignment horizontal="center" vertical="center"/>
    </xf>
    <xf numFmtId="166" fontId="31" fillId="0" borderId="12" xfId="0" applyNumberFormat="1" applyFont="1" applyFill="1" applyBorder="1" applyAlignment="1">
      <alignment horizontal="center" vertical="center"/>
    </xf>
    <xf numFmtId="166" fontId="31" fillId="0" borderId="20" xfId="0" applyNumberFormat="1" applyFont="1" applyFill="1" applyBorder="1" applyAlignment="1">
      <alignment horizontal="center" vertical="center"/>
    </xf>
    <xf numFmtId="166" fontId="31" fillId="3" borderId="20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vertical="center" wrapText="1"/>
    </xf>
    <xf numFmtId="164" fontId="0" fillId="0" borderId="0" xfId="0" applyNumberFormat="1" applyFill="1"/>
    <xf numFmtId="0" fontId="40" fillId="0" borderId="0" xfId="0" applyFont="1" applyFill="1" applyBorder="1" applyAlignment="1">
      <alignment horizontal="right" wrapText="1"/>
    </xf>
    <xf numFmtId="0" fontId="33" fillId="0" borderId="33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wrapText="1"/>
    </xf>
    <xf numFmtId="0" fontId="43" fillId="0" borderId="0" xfId="0" applyFont="1" applyAlignment="1">
      <alignment wrapText="1"/>
    </xf>
    <xf numFmtId="0" fontId="43" fillId="0" borderId="0" xfId="0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1" fillId="0" borderId="1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1" fillId="3" borderId="16" xfId="0" applyFont="1" applyFill="1" applyBorder="1" applyAlignment="1">
      <alignment vertical="center" wrapText="1"/>
    </xf>
    <xf numFmtId="0" fontId="34" fillId="3" borderId="3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1" fillId="3" borderId="12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30" xfId="0" applyFont="1" applyFill="1" applyBorder="1" applyAlignment="1">
      <alignment horizontal="right" vertical="center" wrapText="1"/>
    </xf>
    <xf numFmtId="0" fontId="33" fillId="0" borderId="29" xfId="0" applyFont="1" applyFill="1" applyBorder="1" applyAlignment="1">
      <alignment horizontal="right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 applyProtection="1">
      <alignment horizontal="center" vertical="center" wrapText="1"/>
    </xf>
    <xf numFmtId="0" fontId="38" fillId="4" borderId="13" xfId="0" applyFont="1" applyFill="1" applyBorder="1" applyAlignment="1"/>
    <xf numFmtId="0" fontId="38" fillId="4" borderId="14" xfId="0" applyFont="1" applyFill="1" applyBorder="1" applyAlignment="1"/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22" xfId="0" applyFont="1" applyBorder="1"/>
    <xf numFmtId="0" fontId="31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3" fillId="0" borderId="32" xfId="0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 applyProtection="1">
      <alignment horizontal="center" vertical="center" wrapText="1"/>
    </xf>
    <xf numFmtId="0" fontId="37" fillId="4" borderId="14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165" fontId="20" fillId="0" borderId="4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39" fillId="4" borderId="12" xfId="0" applyFont="1" applyFill="1" applyBorder="1" applyAlignment="1">
      <alignment horizontal="center" vertical="center" wrapText="1"/>
    </xf>
    <xf numFmtId="0" fontId="39" fillId="4" borderId="13" xfId="0" applyFont="1" applyFill="1" applyBorder="1" applyAlignment="1">
      <alignment horizontal="center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left" vertical="center" indent="10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1"/>
  <sheetViews>
    <sheetView tabSelected="1" view="pageBreakPreview" topLeftCell="C1" zoomScale="63" zoomScaleNormal="50" zoomScaleSheetLayoutView="63" workbookViewId="0">
      <selection activeCell="AP2" sqref="AP2:AQ2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16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30.28515625" style="46" customWidth="1"/>
    <col min="41" max="41" width="29.5703125" style="27" customWidth="1"/>
    <col min="42" max="42" width="31" style="27" customWidth="1"/>
    <col min="43" max="43" width="25.7109375" style="1" customWidth="1"/>
    <col min="44" max="44" width="9.7109375" style="1"/>
    <col min="45" max="45" width="16.28515625" style="1" bestFit="1" customWidth="1"/>
    <col min="46" max="46" width="19.42578125" style="1" bestFit="1" customWidth="1"/>
    <col min="47" max="47" width="9.7109375" style="1"/>
  </cols>
  <sheetData>
    <row r="1" spans="2:47" ht="32.25" customHeight="1" x14ac:dyDescent="0.3">
      <c r="AC1" s="38"/>
      <c r="AD1" s="38"/>
      <c r="AE1" s="38"/>
      <c r="AF1" s="179"/>
      <c r="AG1" s="38"/>
      <c r="AH1" s="38"/>
      <c r="AI1" s="38"/>
      <c r="AJ1" s="38"/>
      <c r="AK1" s="38"/>
      <c r="AL1" s="38"/>
      <c r="AM1" s="37"/>
      <c r="AN1" s="37"/>
      <c r="AO1" s="37"/>
      <c r="AP1" s="182" t="s">
        <v>56</v>
      </c>
      <c r="AQ1" s="183"/>
    </row>
    <row r="2" spans="2:47" ht="114.75" customHeight="1" x14ac:dyDescent="0.35">
      <c r="AC2" s="38"/>
      <c r="AD2" s="38"/>
      <c r="AE2" s="38"/>
      <c r="AF2" s="179"/>
      <c r="AG2" s="38"/>
      <c r="AH2" s="38"/>
      <c r="AI2" s="38"/>
      <c r="AJ2" s="38"/>
      <c r="AK2" s="38"/>
      <c r="AL2" s="38"/>
      <c r="AM2" s="37"/>
      <c r="AN2" s="37"/>
      <c r="AO2" s="180" t="s">
        <v>57</v>
      </c>
      <c r="AP2" s="184" t="s">
        <v>59</v>
      </c>
      <c r="AQ2" s="185"/>
    </row>
    <row r="3" spans="2:47" s="2" customFormat="1" ht="171" customHeight="1" x14ac:dyDescent="0.2">
      <c r="C3" s="231" t="s">
        <v>58</v>
      </c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4"/>
      <c r="AS3" s="24"/>
      <c r="AT3" s="24"/>
      <c r="AU3" s="24"/>
    </row>
    <row r="4" spans="2:47" s="2" customFormat="1" ht="16.5" customHeight="1" thickBot="1" x14ac:dyDescent="0.25"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20"/>
      <c r="AO4" s="101"/>
      <c r="AP4" s="101"/>
      <c r="AQ4" s="101"/>
      <c r="AR4" s="24"/>
      <c r="AS4" s="24"/>
      <c r="AT4" s="24"/>
      <c r="AU4" s="24"/>
    </row>
    <row r="5" spans="2:47" s="18" customFormat="1" ht="50.45" customHeight="1" thickBot="1" x14ac:dyDescent="0.35">
      <c r="B5" s="19"/>
      <c r="C5" s="232" t="s">
        <v>1</v>
      </c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4"/>
      <c r="AE5" s="102"/>
      <c r="AF5" s="103"/>
      <c r="AG5" s="104"/>
      <c r="AH5" s="104"/>
      <c r="AI5" s="104"/>
      <c r="AJ5" s="104"/>
      <c r="AK5" s="104"/>
      <c r="AL5" s="104"/>
      <c r="AM5" s="238" t="s">
        <v>37</v>
      </c>
      <c r="AN5" s="238" t="s">
        <v>52</v>
      </c>
      <c r="AO5" s="238" t="s">
        <v>38</v>
      </c>
      <c r="AP5" s="240" t="s">
        <v>7</v>
      </c>
      <c r="AQ5" s="242" t="s">
        <v>51</v>
      </c>
      <c r="AR5" s="25"/>
      <c r="AS5" s="25"/>
      <c r="AT5" s="25"/>
      <c r="AU5" s="25"/>
    </row>
    <row r="6" spans="2:47" s="18" customFormat="1" ht="57.75" customHeight="1" thickBot="1" x14ac:dyDescent="0.35">
      <c r="B6" s="19"/>
      <c r="C6" s="235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7"/>
      <c r="AE6" s="50"/>
      <c r="AF6" s="51" t="s">
        <v>2</v>
      </c>
      <c r="AG6" s="52"/>
      <c r="AH6" s="52"/>
      <c r="AI6" s="52"/>
      <c r="AJ6" s="52"/>
      <c r="AK6" s="52"/>
      <c r="AL6" s="52"/>
      <c r="AM6" s="239"/>
      <c r="AN6" s="244"/>
      <c r="AO6" s="239"/>
      <c r="AP6" s="241"/>
      <c r="AQ6" s="243"/>
      <c r="AR6" s="25"/>
      <c r="AS6" s="25"/>
      <c r="AT6" s="42"/>
      <c r="AU6" s="25"/>
    </row>
    <row r="7" spans="2:47" s="18" customFormat="1" ht="59.25" customHeight="1" thickBot="1" x14ac:dyDescent="0.35">
      <c r="B7" s="19"/>
      <c r="C7" s="215" t="s">
        <v>53</v>
      </c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7"/>
      <c r="AE7" s="53"/>
      <c r="AF7" s="54" t="e">
        <f>AF9+AF11+AF19+#REF!+AF20+#REF!+#REF!+#REF!+AF22+#REF!+#REF!+#REF!+AF24+AF25+#REF!+#REF!</f>
        <v>#REF!</v>
      </c>
      <c r="AG7" s="54" t="e">
        <f>AG9+AG11+AG19+#REF!+AG20+#REF!+#REF!+#REF!+AG22+#REF!+#REF!+#REF!+AG24+AG25+#REF!+#REF!</f>
        <v>#REF!</v>
      </c>
      <c r="AH7" s="54" t="e">
        <f>AH9+AH11+AH19+#REF!+AH20+#REF!+#REF!+#REF!+AH22+#REF!+#REF!+#REF!+AH24+AH25+#REF!+#REF!</f>
        <v>#REF!</v>
      </c>
      <c r="AI7" s="54" t="e">
        <f>AI9+AI11+AI19+#REF!+AI20+#REF!+#REF!+#REF!+AI22+#REF!+#REF!+#REF!+AI24+AI25+#REF!+#REF!</f>
        <v>#REF!</v>
      </c>
      <c r="AJ7" s="54" t="e">
        <f>AJ9+AJ11+AJ19+#REF!+AJ20+#REF!+#REF!+#REF!+AJ22+#REF!+#REF!+#REF!+AJ24+AJ25+#REF!+#REF!</f>
        <v>#REF!</v>
      </c>
      <c r="AK7" s="54" t="e">
        <f>AK9+AK11+AK19+#REF!+AK20+#REF!+#REF!+#REF!+AK22+#REF!+#REF!+#REF!+AK24+AK25+#REF!+#REF!</f>
        <v>#REF!</v>
      </c>
      <c r="AL7" s="55" t="e">
        <f>AL9+AL11+AL19+#REF!+AL20+#REF!+#REF!+#REF!+AL22+#REF!+#REF!+#REF!+AL24+AL25+#REF!+#REF!</f>
        <v>#REF!</v>
      </c>
      <c r="AM7" s="138">
        <f>AM9+AM10+AM11+AM15+AM16+AM17+AM18+AM19+AM20+AM21+AM22+AM23+AM24+AM25</f>
        <v>873918.12899999996</v>
      </c>
      <c r="AN7" s="138">
        <f>AN9+AN10+AN11+AN15+AN16+AN17+AN18+AN19+AN20+AN21+AN22+AN23+AN24+AN25</f>
        <v>873918.12899999996</v>
      </c>
      <c r="AO7" s="138">
        <f t="shared" ref="AO7:AQ7" si="0">AO9+AO11+AO15+AO17+AO18+AO19+AO20+AO21+AO22+AO23+AO24+AO25+AO10+AO16</f>
        <v>872457.11252999981</v>
      </c>
      <c r="AP7" s="138">
        <f t="shared" si="0"/>
        <v>869899.66672999994</v>
      </c>
      <c r="AQ7" s="139">
        <f t="shared" si="0"/>
        <v>2557.4457999999477</v>
      </c>
      <c r="AR7" s="25"/>
      <c r="AS7" s="42"/>
      <c r="AT7" s="42"/>
      <c r="AU7" s="25"/>
    </row>
    <row r="8" spans="2:47" s="20" customFormat="1" ht="25.5" customHeight="1" thickBot="1" x14ac:dyDescent="0.35">
      <c r="B8" s="21"/>
      <c r="C8" s="218" t="s">
        <v>0</v>
      </c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20"/>
      <c r="AE8" s="56"/>
      <c r="AF8" s="57" t="s">
        <v>3</v>
      </c>
      <c r="AG8" s="58"/>
      <c r="AH8" s="58"/>
      <c r="AI8" s="58"/>
      <c r="AJ8" s="59"/>
      <c r="AK8" s="59"/>
      <c r="AL8" s="58"/>
      <c r="AM8" s="140"/>
      <c r="AN8" s="140"/>
      <c r="AO8" s="141"/>
      <c r="AP8" s="141"/>
      <c r="AQ8" s="142"/>
      <c r="AR8" s="22"/>
      <c r="AS8" s="22"/>
      <c r="AT8" s="22"/>
      <c r="AU8" s="22"/>
    </row>
    <row r="9" spans="2:47" s="20" customFormat="1" ht="65.25" customHeight="1" thickBot="1" x14ac:dyDescent="0.3">
      <c r="B9" s="21"/>
      <c r="C9" s="189" t="s">
        <v>28</v>
      </c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1"/>
      <c r="AE9" s="60"/>
      <c r="AF9" s="61">
        <f>12686+3105</f>
        <v>15791</v>
      </c>
      <c r="AG9" s="62"/>
      <c r="AH9" s="62"/>
      <c r="AI9" s="62"/>
      <c r="AJ9" s="63">
        <v>3188</v>
      </c>
      <c r="AK9" s="64">
        <v>12751</v>
      </c>
      <c r="AL9" s="65"/>
      <c r="AM9" s="61">
        <v>4825</v>
      </c>
      <c r="AN9" s="70">
        <f>AM9</f>
        <v>4825</v>
      </c>
      <c r="AO9" s="70">
        <f>4824.526</f>
        <v>4824.5259999999998</v>
      </c>
      <c r="AP9" s="143">
        <v>4824.5259999999998</v>
      </c>
      <c r="AQ9" s="144">
        <f>AO9-AP9</f>
        <v>0</v>
      </c>
      <c r="AR9" s="22"/>
      <c r="AS9" s="22"/>
      <c r="AT9" s="22" t="s">
        <v>26</v>
      </c>
      <c r="AU9" s="22"/>
    </row>
    <row r="10" spans="2:47" s="20" customFormat="1" ht="51.75" customHeight="1" thickBot="1" x14ac:dyDescent="0.3">
      <c r="B10" s="21"/>
      <c r="C10" s="189" t="s">
        <v>32</v>
      </c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77"/>
      <c r="AE10" s="98"/>
      <c r="AF10" s="99"/>
      <c r="AG10" s="105"/>
      <c r="AH10" s="105"/>
      <c r="AI10" s="105"/>
      <c r="AJ10" s="106"/>
      <c r="AK10" s="107"/>
      <c r="AL10" s="108"/>
      <c r="AM10" s="122">
        <v>34502</v>
      </c>
      <c r="AN10" s="70">
        <f t="shared" ref="AN10:AN25" si="1">AM10</f>
        <v>34502</v>
      </c>
      <c r="AO10" s="70">
        <v>34500.542999999998</v>
      </c>
      <c r="AP10" s="143">
        <v>34500.542999999998</v>
      </c>
      <c r="AQ10" s="144">
        <f>AO10-AP10</f>
        <v>0</v>
      </c>
      <c r="AR10" s="22"/>
      <c r="AS10" s="22"/>
      <c r="AT10" s="22"/>
      <c r="AU10" s="22"/>
    </row>
    <row r="11" spans="2:47" s="39" customFormat="1" ht="139.5" customHeight="1" thickBot="1" x14ac:dyDescent="0.3">
      <c r="B11" s="41"/>
      <c r="C11" s="221" t="s">
        <v>9</v>
      </c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67"/>
      <c r="AF11" s="68" t="e">
        <f>#REF!+#REF!+#REF!+#REF!+#REF!</f>
        <v>#REF!</v>
      </c>
      <c r="AG11" s="68" t="e">
        <f>#REF!+#REF!+#REF!+#REF!</f>
        <v>#REF!</v>
      </c>
      <c r="AH11" s="68" t="e">
        <f>#REF!+#REF!+#REF!+#REF!</f>
        <v>#REF!</v>
      </c>
      <c r="AI11" s="68" t="e">
        <f>#REF!+#REF!+#REF!+#REF!</f>
        <v>#REF!</v>
      </c>
      <c r="AJ11" s="68" t="e">
        <f>#REF!+#REF!+#REF!+#REF!</f>
        <v>#REF!</v>
      </c>
      <c r="AK11" s="68" t="e">
        <f>#REF!+#REF!+#REF!+#REF!</f>
        <v>#REF!</v>
      </c>
      <c r="AL11" s="69" t="e">
        <f>#REF!+#REF!+#REF!+#REF!</f>
        <v>#REF!</v>
      </c>
      <c r="AM11" s="122">
        <v>802265.2</v>
      </c>
      <c r="AN11" s="70">
        <f t="shared" si="1"/>
        <v>802265.2</v>
      </c>
      <c r="AO11" s="70">
        <f>(374763194.62+86831000+20195045.75+3758000+1002000+34582000+203773000+71406000+4537111.51+1675200-484194.62)/1000</f>
        <v>802038.35725999996</v>
      </c>
      <c r="AP11" s="70">
        <f>(374261000+86831000+20195045.75+3758000+1002000+34582000+203773000+71406000+4536367.51+1675200)/1000</f>
        <v>802019.61326000001</v>
      </c>
      <c r="AQ11" s="61">
        <f>AO11-AP11</f>
        <v>18.743999999947846</v>
      </c>
      <c r="AR11" s="40"/>
      <c r="AS11" s="40"/>
      <c r="AT11" s="40"/>
      <c r="AU11" s="40"/>
    </row>
    <row r="12" spans="2:47" s="39" customFormat="1" ht="34.5" customHeight="1" x14ac:dyDescent="0.25">
      <c r="B12" s="41"/>
      <c r="C12" s="204" t="s">
        <v>0</v>
      </c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125"/>
      <c r="AE12" s="126"/>
      <c r="AF12" s="127"/>
      <c r="AG12" s="127"/>
      <c r="AH12" s="127"/>
      <c r="AI12" s="127"/>
      <c r="AJ12" s="128"/>
      <c r="AK12" s="128"/>
      <c r="AL12" s="127"/>
      <c r="AM12" s="123"/>
      <c r="AN12" s="145"/>
      <c r="AO12" s="146"/>
      <c r="AP12" s="147"/>
      <c r="AQ12" s="147"/>
      <c r="AR12" s="40"/>
      <c r="AS12" s="40"/>
      <c r="AT12" s="40"/>
      <c r="AU12" s="40"/>
    </row>
    <row r="13" spans="2:47" s="39" customFormat="1" ht="57" customHeight="1" x14ac:dyDescent="0.25">
      <c r="B13" s="41"/>
      <c r="C13" s="206" t="s">
        <v>25</v>
      </c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129"/>
      <c r="AE13" s="130"/>
      <c r="AF13" s="131"/>
      <c r="AG13" s="131"/>
      <c r="AH13" s="131"/>
      <c r="AI13" s="131"/>
      <c r="AJ13" s="132"/>
      <c r="AK13" s="132"/>
      <c r="AL13" s="131"/>
      <c r="AM13" s="148">
        <v>34582</v>
      </c>
      <c r="AN13" s="149">
        <f t="shared" si="1"/>
        <v>34582</v>
      </c>
      <c r="AO13" s="150">
        <v>34582</v>
      </c>
      <c r="AP13" s="148">
        <v>34582</v>
      </c>
      <c r="AQ13" s="148">
        <f>AO13-AP13</f>
        <v>0</v>
      </c>
      <c r="AR13" s="40"/>
      <c r="AS13" s="40"/>
      <c r="AT13" s="40"/>
      <c r="AU13" s="40"/>
    </row>
    <row r="14" spans="2:47" s="39" customFormat="1" ht="55.5" customHeight="1" thickBot="1" x14ac:dyDescent="0.3">
      <c r="B14" s="41"/>
      <c r="C14" s="181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223" t="s">
        <v>29</v>
      </c>
      <c r="AA14" s="223"/>
      <c r="AB14" s="223"/>
      <c r="AC14" s="223"/>
      <c r="AD14" s="134"/>
      <c r="AE14" s="135"/>
      <c r="AF14" s="136"/>
      <c r="AG14" s="136"/>
      <c r="AH14" s="136"/>
      <c r="AI14" s="136"/>
      <c r="AJ14" s="137"/>
      <c r="AK14" s="137"/>
      <c r="AL14" s="136"/>
      <c r="AM14" s="151">
        <v>1675.2</v>
      </c>
      <c r="AN14" s="152">
        <f t="shared" si="1"/>
        <v>1675.2</v>
      </c>
      <c r="AO14" s="153">
        <f>(1256400+418800)/1000</f>
        <v>1675.2</v>
      </c>
      <c r="AP14" s="151">
        <f>AO14</f>
        <v>1675.2</v>
      </c>
      <c r="AQ14" s="151">
        <f>AO14-AP14</f>
        <v>0</v>
      </c>
      <c r="AR14" s="40"/>
      <c r="AS14" s="40"/>
      <c r="AT14" s="40"/>
      <c r="AU14" s="40"/>
    </row>
    <row r="15" spans="2:47" s="39" customFormat="1" ht="48" customHeight="1" thickBot="1" x14ac:dyDescent="0.3">
      <c r="B15" s="41"/>
      <c r="C15" s="224" t="s">
        <v>33</v>
      </c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97"/>
      <c r="AE15" s="98"/>
      <c r="AF15" s="99"/>
      <c r="AG15" s="99"/>
      <c r="AH15" s="99"/>
      <c r="AI15" s="99"/>
      <c r="AJ15" s="68"/>
      <c r="AK15" s="68"/>
      <c r="AL15" s="99"/>
      <c r="AM15" s="122">
        <v>1250</v>
      </c>
      <c r="AN15" s="154">
        <f t="shared" si="1"/>
        <v>1250</v>
      </c>
      <c r="AO15" s="154">
        <v>700</v>
      </c>
      <c r="AP15" s="122">
        <v>700</v>
      </c>
      <c r="AQ15" s="122">
        <f>AO15-AP15</f>
        <v>0</v>
      </c>
      <c r="AR15" s="40"/>
      <c r="AS15" s="40"/>
      <c r="AT15" s="40"/>
      <c r="AU15" s="40"/>
    </row>
    <row r="16" spans="2:47" s="39" customFormat="1" ht="76.5" customHeight="1" thickBot="1" x14ac:dyDescent="0.3">
      <c r="B16" s="41"/>
      <c r="C16" s="189" t="s">
        <v>34</v>
      </c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97"/>
      <c r="AE16" s="98"/>
      <c r="AF16" s="99"/>
      <c r="AG16" s="99"/>
      <c r="AH16" s="99"/>
      <c r="AI16" s="99"/>
      <c r="AJ16" s="68"/>
      <c r="AK16" s="68"/>
      <c r="AL16" s="99"/>
      <c r="AM16" s="122">
        <v>2912</v>
      </c>
      <c r="AN16" s="70">
        <f t="shared" si="1"/>
        <v>2912</v>
      </c>
      <c r="AO16" s="154">
        <v>2880</v>
      </c>
      <c r="AP16" s="122">
        <f>2570434.63/1000</f>
        <v>2570.4346299999997</v>
      </c>
      <c r="AQ16" s="61">
        <f>AO16-AP16</f>
        <v>309.56537000000026</v>
      </c>
      <c r="AR16" s="40"/>
      <c r="AS16" s="40"/>
      <c r="AT16" s="40"/>
      <c r="AU16" s="40"/>
    </row>
    <row r="17" spans="2:47" s="20" customFormat="1" ht="60" customHeight="1" thickBot="1" x14ac:dyDescent="0.3">
      <c r="B17" s="21"/>
      <c r="C17" s="189" t="s">
        <v>10</v>
      </c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1"/>
      <c r="AE17" s="60"/>
      <c r="AF17" s="61">
        <f>2907+569</f>
        <v>3476</v>
      </c>
      <c r="AG17" s="62"/>
      <c r="AH17" s="62"/>
      <c r="AI17" s="62"/>
      <c r="AJ17" s="71"/>
      <c r="AK17" s="71"/>
      <c r="AL17" s="62"/>
      <c r="AM17" s="61">
        <v>4299.32</v>
      </c>
      <c r="AN17" s="70">
        <f t="shared" si="1"/>
        <v>4299.32</v>
      </c>
      <c r="AO17" s="70">
        <v>4299.32</v>
      </c>
      <c r="AP17" s="87">
        <v>4299.32</v>
      </c>
      <c r="AQ17" s="61">
        <f>AO17-AP17</f>
        <v>0</v>
      </c>
      <c r="AR17" s="22"/>
      <c r="AS17" s="22"/>
      <c r="AT17" s="22"/>
      <c r="AU17" s="22"/>
    </row>
    <row r="18" spans="2:47" s="20" customFormat="1" ht="53.25" customHeight="1" thickBot="1" x14ac:dyDescent="0.3">
      <c r="B18" s="23"/>
      <c r="C18" s="189" t="s">
        <v>11</v>
      </c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1"/>
      <c r="AE18" s="60"/>
      <c r="AF18" s="61">
        <v>1922</v>
      </c>
      <c r="AG18" s="62"/>
      <c r="AH18" s="62"/>
      <c r="AI18" s="62"/>
      <c r="AJ18" s="71"/>
      <c r="AK18" s="71"/>
      <c r="AL18" s="62"/>
      <c r="AM18" s="61">
        <v>3198</v>
      </c>
      <c r="AN18" s="70">
        <f t="shared" si="1"/>
        <v>3198</v>
      </c>
      <c r="AO18" s="70">
        <f>(3307480-109480)/1000</f>
        <v>3198</v>
      </c>
      <c r="AP18" s="70">
        <v>3198</v>
      </c>
      <c r="AQ18" s="61">
        <f t="shared" ref="AQ18" si="2">AO18-AP18</f>
        <v>0</v>
      </c>
      <c r="AR18" s="22"/>
      <c r="AS18" s="22"/>
      <c r="AT18" s="22"/>
      <c r="AU18" s="22"/>
    </row>
    <row r="19" spans="2:47" s="20" customFormat="1" ht="61.5" customHeight="1" thickBot="1" x14ac:dyDescent="0.3">
      <c r="B19" s="21"/>
      <c r="C19" s="189" t="s">
        <v>12</v>
      </c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1"/>
      <c r="AE19" s="62"/>
      <c r="AF19" s="61">
        <v>1473</v>
      </c>
      <c r="AG19" s="62"/>
      <c r="AH19" s="62"/>
      <c r="AI19" s="62"/>
      <c r="AJ19" s="72">
        <v>248</v>
      </c>
      <c r="AK19" s="64">
        <v>1284</v>
      </c>
      <c r="AL19" s="62"/>
      <c r="AM19" s="61">
        <v>9</v>
      </c>
      <c r="AN19" s="70">
        <f t="shared" si="1"/>
        <v>9</v>
      </c>
      <c r="AO19" s="70">
        <f>6454.25/1000</f>
        <v>6.45425</v>
      </c>
      <c r="AP19" s="143">
        <f>6454.25/1000</f>
        <v>6.45425</v>
      </c>
      <c r="AQ19" s="155">
        <f>AO19-AP19</f>
        <v>0</v>
      </c>
      <c r="AR19" s="22"/>
      <c r="AS19" s="22"/>
      <c r="AT19" s="22"/>
      <c r="AU19" s="22"/>
    </row>
    <row r="20" spans="2:47" s="20" customFormat="1" ht="58.5" customHeight="1" thickBot="1" x14ac:dyDescent="0.3">
      <c r="C20" s="189" t="s">
        <v>13</v>
      </c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1"/>
      <c r="AE20" s="62"/>
      <c r="AF20" s="61" t="e">
        <f>#REF!+#REF!+#REF!</f>
        <v>#REF!</v>
      </c>
      <c r="AG20" s="73" t="e">
        <f>#REF!+#REF!+#REF!</f>
        <v>#REF!</v>
      </c>
      <c r="AH20" s="61" t="e">
        <f>#REF!+#REF!+#REF!</f>
        <v>#REF!</v>
      </c>
      <c r="AI20" s="61" t="e">
        <f>#REF!+#REF!+#REF!</f>
        <v>#REF!</v>
      </c>
      <c r="AJ20" s="61" t="e">
        <f>#REF!+#REF!+#REF!</f>
        <v>#REF!</v>
      </c>
      <c r="AK20" s="61" t="e">
        <f>#REF!+#REF!+#REF!</f>
        <v>#REF!</v>
      </c>
      <c r="AL20" s="70" t="e">
        <f>#REF!+#REF!+#REF!</f>
        <v>#REF!</v>
      </c>
      <c r="AM20" s="61">
        <v>16359</v>
      </c>
      <c r="AN20" s="70">
        <f t="shared" si="1"/>
        <v>16359</v>
      </c>
      <c r="AO20" s="70">
        <f>(816000+14986767.8+75030.28)/1000</f>
        <v>15877.79808</v>
      </c>
      <c r="AP20" s="70">
        <f>(816000+13072085.21+60135.21)/1000</f>
        <v>13948.220420000001</v>
      </c>
      <c r="AQ20" s="155">
        <f>AO20-AP20</f>
        <v>1929.577659999999</v>
      </c>
      <c r="AR20" s="22"/>
      <c r="AS20" s="22"/>
      <c r="AT20" s="22"/>
      <c r="AU20" s="22"/>
    </row>
    <row r="21" spans="2:47" s="20" customFormat="1" ht="58.5" customHeight="1" thickBot="1" x14ac:dyDescent="0.6">
      <c r="C21" s="189" t="s">
        <v>14</v>
      </c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1"/>
      <c r="AE21" s="75"/>
      <c r="AF21" s="61">
        <v>554</v>
      </c>
      <c r="AG21" s="76"/>
      <c r="AH21" s="76"/>
      <c r="AI21" s="76"/>
      <c r="AJ21" s="76"/>
      <c r="AK21" s="76"/>
      <c r="AL21" s="76"/>
      <c r="AM21" s="61">
        <v>954</v>
      </c>
      <c r="AN21" s="70">
        <f t="shared" si="1"/>
        <v>954</v>
      </c>
      <c r="AO21" s="156">
        <v>954</v>
      </c>
      <c r="AP21" s="157">
        <f>669215.09/1000</f>
        <v>669.21508999999992</v>
      </c>
      <c r="AQ21" s="158">
        <f>AO21-AP21</f>
        <v>284.78491000000008</v>
      </c>
      <c r="AR21" s="22"/>
      <c r="AS21" s="22"/>
      <c r="AT21" s="22"/>
      <c r="AU21" s="22"/>
    </row>
    <row r="22" spans="2:47" s="39" customFormat="1" ht="59.25" customHeight="1" thickBot="1" x14ac:dyDescent="0.6">
      <c r="C22" s="186" t="s">
        <v>15</v>
      </c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8"/>
      <c r="AE22" s="75"/>
      <c r="AF22" s="77">
        <v>540</v>
      </c>
      <c r="AG22" s="78"/>
      <c r="AH22" s="78"/>
      <c r="AI22" s="78"/>
      <c r="AJ22" s="78"/>
      <c r="AK22" s="78"/>
      <c r="AL22" s="78"/>
      <c r="AM22" s="61">
        <v>1474</v>
      </c>
      <c r="AN22" s="70">
        <f t="shared" si="1"/>
        <v>1474</v>
      </c>
      <c r="AO22" s="122">
        <v>1474</v>
      </c>
      <c r="AP22" s="122">
        <v>1474</v>
      </c>
      <c r="AQ22" s="158">
        <f t="shared" ref="AQ22:AQ23" si="3">AO22-AP22</f>
        <v>0</v>
      </c>
      <c r="AR22" s="40"/>
      <c r="AS22" s="40"/>
      <c r="AT22" s="48"/>
      <c r="AU22" s="40"/>
    </row>
    <row r="23" spans="2:47" ht="51" customHeight="1" thickBot="1" x14ac:dyDescent="0.6">
      <c r="C23" s="186" t="s">
        <v>23</v>
      </c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8"/>
      <c r="AE23" s="75"/>
      <c r="AF23" s="77"/>
      <c r="AG23" s="78"/>
      <c r="AH23" s="78"/>
      <c r="AI23" s="78"/>
      <c r="AJ23" s="78"/>
      <c r="AK23" s="78"/>
      <c r="AL23" s="78"/>
      <c r="AM23" s="172">
        <f>609/1000</f>
        <v>0.60899999999999999</v>
      </c>
      <c r="AN23" s="173">
        <f t="shared" si="1"/>
        <v>0.60899999999999999</v>
      </c>
      <c r="AO23" s="174">
        <f>609/1000</f>
        <v>0.60899999999999999</v>
      </c>
      <c r="AP23" s="175">
        <f>609/1000</f>
        <v>0.60899999999999999</v>
      </c>
      <c r="AQ23" s="158">
        <f t="shared" si="3"/>
        <v>0</v>
      </c>
    </row>
    <row r="24" spans="2:47" ht="57.75" customHeight="1" thickBot="1" x14ac:dyDescent="0.6">
      <c r="C24" s="186" t="s">
        <v>30</v>
      </c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8"/>
      <c r="AE24" s="75"/>
      <c r="AF24" s="77"/>
      <c r="AG24" s="78"/>
      <c r="AH24" s="78"/>
      <c r="AI24" s="78"/>
      <c r="AJ24" s="78"/>
      <c r="AK24" s="78"/>
      <c r="AL24" s="78"/>
      <c r="AM24" s="61">
        <v>1523</v>
      </c>
      <c r="AN24" s="70">
        <f t="shared" si="1"/>
        <v>1523</v>
      </c>
      <c r="AO24" s="70">
        <f>1431197.73/1000</f>
        <v>1431.1977300000001</v>
      </c>
      <c r="AP24" s="143">
        <f>1416423.87/1000</f>
        <v>1416.4238700000001</v>
      </c>
      <c r="AQ24" s="155">
        <f>AO24-AP24</f>
        <v>14.773860000000013</v>
      </c>
    </row>
    <row r="25" spans="2:47" ht="67.5" customHeight="1" thickBot="1" x14ac:dyDescent="0.6">
      <c r="C25" s="186" t="s">
        <v>24</v>
      </c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8"/>
      <c r="AE25" s="80"/>
      <c r="AF25" s="81"/>
      <c r="AG25" s="82"/>
      <c r="AH25" s="82"/>
      <c r="AI25" s="82"/>
      <c r="AJ25" s="82"/>
      <c r="AK25" s="82"/>
      <c r="AL25" s="82"/>
      <c r="AM25" s="61">
        <v>347</v>
      </c>
      <c r="AN25" s="70">
        <f t="shared" si="1"/>
        <v>347</v>
      </c>
      <c r="AO25" s="70">
        <f>272307.21/1000</f>
        <v>272.30721</v>
      </c>
      <c r="AP25" s="143">
        <f>272307.21/1000</f>
        <v>272.30721</v>
      </c>
      <c r="AQ25" s="155">
        <f t="shared" ref="AQ25" si="4">AO25-AP25</f>
        <v>0</v>
      </c>
      <c r="AR25" s="26"/>
      <c r="AS25" s="26"/>
      <c r="AT25" s="26"/>
      <c r="AU25" s="26"/>
    </row>
    <row r="26" spans="2:47" s="38" customFormat="1" ht="65.25" customHeight="1" thickBot="1" x14ac:dyDescent="0.25">
      <c r="C26" s="215" t="s">
        <v>54</v>
      </c>
      <c r="D26" s="226"/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7"/>
      <c r="AE26" s="83"/>
      <c r="AF26" s="54" t="e">
        <f>AF27+AF28+#REF!+AF30</f>
        <v>#REF!</v>
      </c>
      <c r="AG26" s="54" t="e">
        <f>AG27+AG28+#REF!+AG30</f>
        <v>#REF!</v>
      </c>
      <c r="AH26" s="54" t="e">
        <f>AH27+AH28+#REF!+AH30</f>
        <v>#REF!</v>
      </c>
      <c r="AI26" s="54" t="e">
        <f>AI27+AI28+#REF!+AI30</f>
        <v>#REF!</v>
      </c>
      <c r="AJ26" s="54" t="e">
        <f>AJ27+AJ28+#REF!+AJ30</f>
        <v>#REF!</v>
      </c>
      <c r="AK26" s="54" t="e">
        <f>AK27+AK28+#REF!+AK30</f>
        <v>#REF!</v>
      </c>
      <c r="AL26" s="55" t="e">
        <f>AL27+AL28+#REF!+AL30</f>
        <v>#REF!</v>
      </c>
      <c r="AM26" s="139">
        <f>AM29+AM31+AM32+AM33+AM34+AM35+AM36+AM37+AM38+AM39+AM40+AM41+AM42+AM43+AM45+AM44+AM46+0.01</f>
        <v>2285520.5978899999</v>
      </c>
      <c r="AN26" s="139">
        <f>AN29+AN31+AN32+AN33+AN34+AN35+AN36+AN37+AN38+AN39+AN40+AN41+AN42+AN43+AN45+AN44+AN46</f>
        <v>2285520.5878900001</v>
      </c>
      <c r="AO26" s="139">
        <f t="shared" ref="AO26:AQ26" si="5">AO29+AO31+AO32+AO33+AO34+AO35+AO36+AO37+AO38+AO39+AO40+AO41+AO42+AO43+AO45+AO44+AO46</f>
        <v>2263540.9678499997</v>
      </c>
      <c r="AP26" s="139">
        <f t="shared" si="5"/>
        <v>2263540.9678499997</v>
      </c>
      <c r="AQ26" s="139">
        <f t="shared" si="5"/>
        <v>0</v>
      </c>
      <c r="AR26" s="37"/>
      <c r="AS26" s="49"/>
      <c r="AT26" s="49"/>
      <c r="AU26" s="37"/>
    </row>
    <row r="27" spans="2:47" ht="18.75" hidden="1" customHeight="1" thickBot="1" x14ac:dyDescent="0.25">
      <c r="C27" s="228" t="s">
        <v>6</v>
      </c>
      <c r="D27" s="229"/>
      <c r="E27" s="229"/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229"/>
      <c r="Z27" s="229"/>
      <c r="AA27" s="229"/>
      <c r="AB27" s="229"/>
      <c r="AC27" s="229"/>
      <c r="AD27" s="230"/>
      <c r="AE27" s="84"/>
      <c r="AF27" s="79">
        <f>138343-28148.08</f>
        <v>110194.92</v>
      </c>
      <c r="AG27" s="85"/>
      <c r="AH27" s="85"/>
      <c r="AI27" s="85"/>
      <c r="AJ27" s="85"/>
      <c r="AK27" s="85"/>
      <c r="AL27" s="85"/>
      <c r="AM27" s="161" t="e">
        <f>AM30+AM32+AM33+AM34+AM35+AM36+#REF!+#REF!+#REF!+#REF!+#REF!+AM37+#REF!+AM39+#REF!+#REF!+#REF!+#REF!+#REF!+AM40+AM41+#REF!+#REF!</f>
        <v>#REF!</v>
      </c>
      <c r="AN27" s="162"/>
      <c r="AO27" s="159"/>
      <c r="AP27" s="163"/>
      <c r="AQ27" s="164"/>
    </row>
    <row r="28" spans="2:47" ht="18.75" hidden="1" customHeight="1" thickBot="1" x14ac:dyDescent="0.25">
      <c r="C28" s="228" t="s">
        <v>4</v>
      </c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30"/>
      <c r="AE28" s="84"/>
      <c r="AF28" s="74">
        <v>2727</v>
      </c>
      <c r="AG28" s="85"/>
      <c r="AH28" s="85"/>
      <c r="AI28" s="85"/>
      <c r="AJ28" s="85"/>
      <c r="AK28" s="85"/>
      <c r="AL28" s="85"/>
      <c r="AM28" s="161" t="e">
        <f>#REF!+AM33+AM34+AM35+AM36+#REF!+#REF!+#REF!+#REF!+#REF!+AM37+#REF!+AM39+#REF!+#REF!+#REF!+#REF!+#REF!+AM40+AM41+#REF!+#REF!+#REF!</f>
        <v>#REF!</v>
      </c>
      <c r="AN28" s="162"/>
      <c r="AO28" s="159"/>
      <c r="AP28" s="165"/>
      <c r="AQ28" s="166"/>
    </row>
    <row r="29" spans="2:47" ht="40.5" customHeight="1" thickBot="1" x14ac:dyDescent="0.25">
      <c r="C29" s="208" t="s">
        <v>16</v>
      </c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4"/>
      <c r="AE29" s="86"/>
      <c r="AF29" s="87"/>
      <c r="AG29" s="88"/>
      <c r="AH29" s="88"/>
      <c r="AI29" s="88"/>
      <c r="AJ29" s="88"/>
      <c r="AK29" s="88"/>
      <c r="AL29" s="88"/>
      <c r="AM29" s="61">
        <v>3285</v>
      </c>
      <c r="AN29" s="70">
        <f>AM29</f>
        <v>3285</v>
      </c>
      <c r="AO29" s="70">
        <f>3216978.48/1000</f>
        <v>3216.9784799999998</v>
      </c>
      <c r="AP29" s="70">
        <f>3216978.48/1000</f>
        <v>3216.9784799999998</v>
      </c>
      <c r="AQ29" s="155">
        <f t="shared" ref="AQ29:AQ40" si="6">AO29-AP29</f>
        <v>0</v>
      </c>
    </row>
    <row r="30" spans="2:47" ht="18.75" hidden="1" customHeight="1" thickBot="1" x14ac:dyDescent="0.25">
      <c r="C30" s="208" t="s">
        <v>5</v>
      </c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213"/>
      <c r="AB30" s="213"/>
      <c r="AC30" s="213"/>
      <c r="AD30" s="214"/>
      <c r="AE30" s="86"/>
      <c r="AF30" s="87">
        <v>806</v>
      </c>
      <c r="AG30" s="88"/>
      <c r="AH30" s="88"/>
      <c r="AI30" s="88"/>
      <c r="AJ30" s="88"/>
      <c r="AK30" s="88"/>
      <c r="AL30" s="88"/>
      <c r="AM30" s="123"/>
      <c r="AN30" s="70">
        <f t="shared" ref="AN30:AN46" si="7">AM30</f>
        <v>0</v>
      </c>
      <c r="AO30" s="159"/>
      <c r="AP30" s="167"/>
      <c r="AQ30" s="155">
        <f t="shared" si="6"/>
        <v>0</v>
      </c>
    </row>
    <row r="31" spans="2:47" ht="53.25" customHeight="1" thickBot="1" x14ac:dyDescent="0.25">
      <c r="C31" s="208" t="s">
        <v>35</v>
      </c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109"/>
      <c r="AE31" s="86"/>
      <c r="AF31" s="88"/>
      <c r="AG31" s="88"/>
      <c r="AH31" s="88"/>
      <c r="AI31" s="88"/>
      <c r="AJ31" s="88"/>
      <c r="AK31" s="88"/>
      <c r="AL31" s="88"/>
      <c r="AM31" s="61">
        <v>10000</v>
      </c>
      <c r="AN31" s="70">
        <f t="shared" si="7"/>
        <v>10000</v>
      </c>
      <c r="AO31" s="159">
        <v>10000</v>
      </c>
      <c r="AP31" s="61">
        <v>10000</v>
      </c>
      <c r="AQ31" s="155">
        <f t="shared" si="6"/>
        <v>0</v>
      </c>
    </row>
    <row r="32" spans="2:47" ht="52.5" customHeight="1" thickBot="1" x14ac:dyDescent="0.25">
      <c r="C32" s="208" t="s">
        <v>17</v>
      </c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  <c r="AD32" s="209"/>
      <c r="AE32" s="89"/>
      <c r="AF32" s="90"/>
      <c r="AG32" s="90"/>
      <c r="AH32" s="90"/>
      <c r="AI32" s="90"/>
      <c r="AJ32" s="90"/>
      <c r="AK32" s="90"/>
      <c r="AL32" s="90"/>
      <c r="AM32" s="61">
        <v>16528</v>
      </c>
      <c r="AN32" s="70">
        <f t="shared" si="7"/>
        <v>16528</v>
      </c>
      <c r="AO32" s="70">
        <f>(13578437.57+2949489.25)/1000</f>
        <v>16527.926820000001</v>
      </c>
      <c r="AP32" s="143">
        <f>(13578437.56+2949489.26)/1000</f>
        <v>16527.926820000001</v>
      </c>
      <c r="AQ32" s="155">
        <f t="shared" si="6"/>
        <v>0</v>
      </c>
    </row>
    <row r="33" spans="3:53" ht="48" customHeight="1" thickBot="1" x14ac:dyDescent="0.25">
      <c r="C33" s="208" t="s">
        <v>18</v>
      </c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10"/>
      <c r="AE33" s="89"/>
      <c r="AF33" s="90"/>
      <c r="AG33" s="90"/>
      <c r="AH33" s="90"/>
      <c r="AI33" s="90"/>
      <c r="AJ33" s="90"/>
      <c r="AK33" s="90"/>
      <c r="AL33" s="90"/>
      <c r="AM33" s="61">
        <f>27032937.7/1000+0.06</f>
        <v>27032.9977</v>
      </c>
      <c r="AN33" s="70">
        <f t="shared" si="7"/>
        <v>27032.9977</v>
      </c>
      <c r="AO33" s="70">
        <f>(10212442.65+16820493.75)/1000</f>
        <v>27032.936399999999</v>
      </c>
      <c r="AP33" s="143">
        <f>AO33</f>
        <v>27032.936399999999</v>
      </c>
      <c r="AQ33" s="155">
        <f t="shared" si="6"/>
        <v>0</v>
      </c>
    </row>
    <row r="34" spans="3:53" ht="78.75" customHeight="1" thickBot="1" x14ac:dyDescent="0.25">
      <c r="C34" s="208" t="s">
        <v>19</v>
      </c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  <c r="R34" s="209"/>
      <c r="S34" s="209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  <c r="AD34" s="209"/>
      <c r="AE34" s="89"/>
      <c r="AF34" s="90"/>
      <c r="AG34" s="90"/>
      <c r="AH34" s="90"/>
      <c r="AI34" s="90"/>
      <c r="AJ34" s="90"/>
      <c r="AK34" s="90"/>
      <c r="AL34" s="90"/>
      <c r="AM34" s="61">
        <v>14904</v>
      </c>
      <c r="AN34" s="70">
        <f t="shared" si="7"/>
        <v>14904</v>
      </c>
      <c r="AO34" s="70">
        <f>(14117683.76+269908.15)/1000</f>
        <v>14387.591910000001</v>
      </c>
      <c r="AP34" s="143">
        <f>AO34</f>
        <v>14387.591910000001</v>
      </c>
      <c r="AQ34" s="155">
        <f t="shared" si="6"/>
        <v>0</v>
      </c>
    </row>
    <row r="35" spans="3:53" ht="48" customHeight="1" thickBot="1" x14ac:dyDescent="0.25">
      <c r="C35" s="208" t="s">
        <v>20</v>
      </c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2"/>
      <c r="AE35" s="89"/>
      <c r="AF35" s="90"/>
      <c r="AG35" s="90"/>
      <c r="AH35" s="90"/>
      <c r="AI35" s="90"/>
      <c r="AJ35" s="90"/>
      <c r="AK35" s="90"/>
      <c r="AL35" s="90"/>
      <c r="AM35" s="61">
        <f>295015.08/1000</f>
        <v>295.01508000000001</v>
      </c>
      <c r="AN35" s="70">
        <f t="shared" si="7"/>
        <v>295.01508000000001</v>
      </c>
      <c r="AO35" s="70">
        <f>(165208.44+129806.64)/1000</f>
        <v>295.01508000000001</v>
      </c>
      <c r="AP35" s="143">
        <f>295015.08/1000</f>
        <v>295.01508000000001</v>
      </c>
      <c r="AQ35" s="155">
        <f t="shared" si="6"/>
        <v>0</v>
      </c>
    </row>
    <row r="36" spans="3:53" ht="47.25" customHeight="1" thickBot="1" x14ac:dyDescent="0.25">
      <c r="C36" s="208" t="s">
        <v>21</v>
      </c>
      <c r="D36" s="209"/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  <c r="AD36" s="210"/>
      <c r="AE36" s="89"/>
      <c r="AF36" s="90"/>
      <c r="AG36" s="90"/>
      <c r="AH36" s="90"/>
      <c r="AI36" s="90"/>
      <c r="AJ36" s="90"/>
      <c r="AK36" s="90"/>
      <c r="AL36" s="90"/>
      <c r="AM36" s="61">
        <v>368007.25</v>
      </c>
      <c r="AN36" s="70">
        <f t="shared" si="7"/>
        <v>368007.25</v>
      </c>
      <c r="AO36" s="70">
        <v>368007.25</v>
      </c>
      <c r="AP36" s="143">
        <f>AO36</f>
        <v>368007.25</v>
      </c>
      <c r="AQ36" s="155">
        <f t="shared" si="6"/>
        <v>0</v>
      </c>
    </row>
    <row r="37" spans="3:53" ht="53.25" customHeight="1" thickBot="1" x14ac:dyDescent="0.25">
      <c r="C37" s="198" t="s">
        <v>31</v>
      </c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200"/>
      <c r="AE37" s="86"/>
      <c r="AF37" s="91"/>
      <c r="AG37" s="86"/>
      <c r="AH37" s="86"/>
      <c r="AI37" s="86"/>
      <c r="AJ37" s="86"/>
      <c r="AK37" s="86"/>
      <c r="AL37" s="86"/>
      <c r="AM37" s="124">
        <v>249485.17</v>
      </c>
      <c r="AN37" s="70">
        <f t="shared" si="7"/>
        <v>249485.17</v>
      </c>
      <c r="AO37" s="160">
        <f>241731884.23/1000</f>
        <v>241731.88423</v>
      </c>
      <c r="AP37" s="160">
        <f>241731884.23/1000</f>
        <v>241731.88423</v>
      </c>
      <c r="AQ37" s="168">
        <f t="shared" si="6"/>
        <v>0</v>
      </c>
    </row>
    <row r="38" spans="3:53" ht="38.25" customHeight="1" thickBot="1" x14ac:dyDescent="0.25">
      <c r="C38" s="208" t="s">
        <v>43</v>
      </c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3"/>
      <c r="AB38" s="213"/>
      <c r="AC38" s="213"/>
      <c r="AD38" s="178"/>
      <c r="AE38" s="89"/>
      <c r="AF38" s="92"/>
      <c r="AG38" s="89"/>
      <c r="AH38" s="89"/>
      <c r="AI38" s="89"/>
      <c r="AJ38" s="89"/>
      <c r="AK38" s="89"/>
      <c r="AL38" s="89"/>
      <c r="AM38" s="61">
        <v>84285.62</v>
      </c>
      <c r="AN38" s="70">
        <f t="shared" si="7"/>
        <v>84285.62</v>
      </c>
      <c r="AO38" s="70">
        <f>79669523.04/1000</f>
        <v>79669.52304</v>
      </c>
      <c r="AP38" s="70">
        <f>79669523.04/1000</f>
        <v>79669.52304</v>
      </c>
      <c r="AQ38" s="155">
        <f t="shared" si="6"/>
        <v>0</v>
      </c>
    </row>
    <row r="39" spans="3:53" ht="94.5" customHeight="1" thickBot="1" x14ac:dyDescent="0.25">
      <c r="C39" s="201" t="s">
        <v>36</v>
      </c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3"/>
      <c r="AE39" s="89"/>
      <c r="AF39" s="92"/>
      <c r="AG39" s="89"/>
      <c r="AH39" s="89"/>
      <c r="AI39" s="89"/>
      <c r="AJ39" s="89"/>
      <c r="AK39" s="89"/>
      <c r="AL39" s="89"/>
      <c r="AM39" s="61">
        <f>6255795.11/1000</f>
        <v>6255.79511</v>
      </c>
      <c r="AN39" s="70">
        <f t="shared" si="7"/>
        <v>6255.79511</v>
      </c>
      <c r="AO39" s="70">
        <f>(1556240.99+4668722.95)/1000</f>
        <v>6224.9639400000005</v>
      </c>
      <c r="AP39" s="70">
        <f>AO39</f>
        <v>6224.9639400000005</v>
      </c>
      <c r="AQ39" s="155">
        <f t="shared" si="6"/>
        <v>0</v>
      </c>
      <c r="AT39" s="26"/>
    </row>
    <row r="40" spans="3:53" ht="39.75" customHeight="1" thickBot="1" x14ac:dyDescent="0.25">
      <c r="C40" s="208" t="s">
        <v>44</v>
      </c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46"/>
      <c r="AD40" s="246"/>
      <c r="AE40" s="89"/>
      <c r="AF40" s="92"/>
      <c r="AG40" s="89"/>
      <c r="AH40" s="89"/>
      <c r="AI40" s="89"/>
      <c r="AJ40" s="89"/>
      <c r="AK40" s="89"/>
      <c r="AL40" s="89"/>
      <c r="AM40" s="61">
        <v>131307.26</v>
      </c>
      <c r="AN40" s="70">
        <f t="shared" si="7"/>
        <v>131307.26</v>
      </c>
      <c r="AO40" s="154">
        <f>122451712.59/1000</f>
        <v>122451.71259000001</v>
      </c>
      <c r="AP40" s="169">
        <f>122451712.59/1000</f>
        <v>122451.71259000001</v>
      </c>
      <c r="AQ40" s="155">
        <f t="shared" si="6"/>
        <v>0</v>
      </c>
    </row>
    <row r="41" spans="3:53" ht="40.5" customHeight="1" thickBot="1" x14ac:dyDescent="0.25">
      <c r="C41" s="208" t="s">
        <v>22</v>
      </c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46"/>
      <c r="AD41" s="246"/>
      <c r="AE41" s="89"/>
      <c r="AF41" s="92"/>
      <c r="AG41" s="89"/>
      <c r="AH41" s="89"/>
      <c r="AI41" s="89"/>
      <c r="AJ41" s="89"/>
      <c r="AK41" s="89"/>
      <c r="AL41" s="89"/>
      <c r="AM41" s="61">
        <v>1343457.97</v>
      </c>
      <c r="AN41" s="70">
        <f t="shared" si="7"/>
        <v>1343457.97</v>
      </c>
      <c r="AO41" s="61">
        <f>(1007523999.97+335933969.96)/1000</f>
        <v>1343457.9699300001</v>
      </c>
      <c r="AP41" s="61">
        <f>AO41</f>
        <v>1343457.9699300001</v>
      </c>
      <c r="AQ41" s="155">
        <f>AO41-AP41</f>
        <v>0</v>
      </c>
      <c r="BA41" t="s">
        <v>8</v>
      </c>
    </row>
    <row r="42" spans="3:53" ht="40.5" customHeight="1" thickBot="1" x14ac:dyDescent="0.25">
      <c r="C42" s="208" t="s">
        <v>41</v>
      </c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3"/>
      <c r="AD42" s="176"/>
      <c r="AE42" s="89"/>
      <c r="AF42" s="92"/>
      <c r="AG42" s="89"/>
      <c r="AH42" s="89"/>
      <c r="AI42" s="89"/>
      <c r="AJ42" s="89"/>
      <c r="AK42" s="89"/>
      <c r="AL42" s="89"/>
      <c r="AM42" s="61">
        <v>8293.32</v>
      </c>
      <c r="AN42" s="70">
        <f t="shared" si="7"/>
        <v>8293.32</v>
      </c>
      <c r="AO42" s="61">
        <f>8293315.54/1000</f>
        <v>8293.3155399999996</v>
      </c>
      <c r="AP42" s="61">
        <f>8293315.54/1000</f>
        <v>8293.3155399999996</v>
      </c>
      <c r="AQ42" s="155">
        <f t="shared" ref="AQ42:AQ46" si="8">AO42-AP42</f>
        <v>0</v>
      </c>
    </row>
    <row r="43" spans="3:53" ht="40.5" customHeight="1" thickBot="1" x14ac:dyDescent="0.25">
      <c r="C43" s="208" t="s">
        <v>42</v>
      </c>
      <c r="D43" s="213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176"/>
      <c r="AE43" s="89"/>
      <c r="AF43" s="92"/>
      <c r="AG43" s="89"/>
      <c r="AH43" s="89"/>
      <c r="AI43" s="89"/>
      <c r="AJ43" s="89"/>
      <c r="AK43" s="89"/>
      <c r="AL43" s="89"/>
      <c r="AM43" s="61">
        <v>18449.7</v>
      </c>
      <c r="AN43" s="70">
        <f t="shared" si="7"/>
        <v>18449.7</v>
      </c>
      <c r="AO43" s="61">
        <f>18312782.1/1000</f>
        <v>18312.7821</v>
      </c>
      <c r="AP43" s="61">
        <f>18312782.1/1000</f>
        <v>18312.7821</v>
      </c>
      <c r="AQ43" s="155">
        <f t="shared" si="8"/>
        <v>0</v>
      </c>
    </row>
    <row r="44" spans="3:53" ht="40.5" customHeight="1" thickBot="1" x14ac:dyDescent="0.25">
      <c r="C44" s="201" t="s">
        <v>47</v>
      </c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176"/>
      <c r="AE44" s="89"/>
      <c r="AF44" s="92"/>
      <c r="AG44" s="89"/>
      <c r="AH44" s="89"/>
      <c r="AI44" s="89"/>
      <c r="AJ44" s="89"/>
      <c r="AK44" s="89"/>
      <c r="AL44" s="89"/>
      <c r="AM44" s="61">
        <v>254.49</v>
      </c>
      <c r="AN44" s="70">
        <f t="shared" si="7"/>
        <v>254.49</v>
      </c>
      <c r="AO44" s="61">
        <f>254481.81/1000</f>
        <v>254.48181</v>
      </c>
      <c r="AP44" s="61">
        <f>254481.81/1000</f>
        <v>254.48181</v>
      </c>
      <c r="AQ44" s="155">
        <f t="shared" si="8"/>
        <v>0</v>
      </c>
    </row>
    <row r="45" spans="3:53" ht="57" customHeight="1" thickBot="1" x14ac:dyDescent="0.25">
      <c r="C45" s="208" t="s">
        <v>46</v>
      </c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176"/>
      <c r="AE45" s="89"/>
      <c r="AF45" s="92"/>
      <c r="AG45" s="89"/>
      <c r="AH45" s="89"/>
      <c r="AI45" s="89"/>
      <c r="AJ45" s="89"/>
      <c r="AK45" s="89"/>
      <c r="AL45" s="89"/>
      <c r="AM45" s="61">
        <v>2000</v>
      </c>
      <c r="AN45" s="70">
        <f t="shared" si="7"/>
        <v>2000</v>
      </c>
      <c r="AO45" s="61">
        <f>1997635.98/1000</f>
        <v>1997.63598</v>
      </c>
      <c r="AP45" s="61">
        <f>1997635.98/1000</f>
        <v>1997.63598</v>
      </c>
      <c r="AQ45" s="155">
        <f t="shared" si="8"/>
        <v>0</v>
      </c>
    </row>
    <row r="46" spans="3:53" ht="54.75" customHeight="1" thickBot="1" x14ac:dyDescent="0.25">
      <c r="C46" s="208" t="s">
        <v>50</v>
      </c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176"/>
      <c r="AE46" s="89"/>
      <c r="AF46" s="92"/>
      <c r="AG46" s="89"/>
      <c r="AH46" s="89"/>
      <c r="AI46" s="89"/>
      <c r="AJ46" s="89"/>
      <c r="AK46" s="89"/>
      <c r="AL46" s="89"/>
      <c r="AM46" s="61">
        <v>1679</v>
      </c>
      <c r="AN46" s="70">
        <f t="shared" si="7"/>
        <v>1679</v>
      </c>
      <c r="AO46" s="61">
        <v>1679</v>
      </c>
      <c r="AP46" s="61">
        <v>1679</v>
      </c>
      <c r="AQ46" s="155">
        <f t="shared" si="8"/>
        <v>0</v>
      </c>
    </row>
    <row r="47" spans="3:53" ht="64.5" customHeight="1" thickBot="1" x14ac:dyDescent="0.25">
      <c r="C47" s="247" t="s">
        <v>55</v>
      </c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112"/>
      <c r="AE47" s="116"/>
      <c r="AF47" s="117"/>
      <c r="AG47" s="116"/>
      <c r="AH47" s="116"/>
      <c r="AI47" s="116"/>
      <c r="AJ47" s="116"/>
      <c r="AK47" s="116"/>
      <c r="AL47" s="116"/>
      <c r="AM47" s="66">
        <f>AM48+AM49+AM50+AM51+AM52</f>
        <v>70516.860000000015</v>
      </c>
      <c r="AN47" s="66">
        <f>AN48+AN49+AN50+AN51+AN52</f>
        <v>66597.62000000001</v>
      </c>
      <c r="AO47" s="66">
        <f t="shared" ref="AO47:AQ47" si="9">AO48+AO49+AO50+AO51+AO52</f>
        <v>53467.228050000005</v>
      </c>
      <c r="AP47" s="66">
        <f t="shared" si="9"/>
        <v>53369.574850000005</v>
      </c>
      <c r="AQ47" s="66">
        <f t="shared" si="9"/>
        <v>97.65319999999997</v>
      </c>
    </row>
    <row r="48" spans="3:53" ht="51" customHeight="1" thickBot="1" x14ac:dyDescent="0.25">
      <c r="C48" s="189" t="s">
        <v>45</v>
      </c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13"/>
      <c r="AE48" s="114"/>
      <c r="AF48" s="115"/>
      <c r="AG48" s="114"/>
      <c r="AH48" s="114"/>
      <c r="AI48" s="114"/>
      <c r="AJ48" s="114"/>
      <c r="AK48" s="114"/>
      <c r="AL48" s="114"/>
      <c r="AM48" s="122">
        <v>53303.54</v>
      </c>
      <c r="AN48" s="122">
        <v>49384.3</v>
      </c>
      <c r="AO48" s="122">
        <f>36876303.05/1000</f>
        <v>36876.303049999995</v>
      </c>
      <c r="AP48" s="122">
        <f>AO48</f>
        <v>36876.303049999995</v>
      </c>
      <c r="AQ48" s="122">
        <v>0</v>
      </c>
    </row>
    <row r="49" spans="3:46" ht="81.75" customHeight="1" thickBot="1" x14ac:dyDescent="0.25">
      <c r="C49" s="208" t="s">
        <v>39</v>
      </c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3"/>
      <c r="AD49" s="176"/>
      <c r="AE49" s="110"/>
      <c r="AF49" s="111"/>
      <c r="AG49" s="110"/>
      <c r="AH49" s="110"/>
      <c r="AI49" s="110"/>
      <c r="AJ49" s="110"/>
      <c r="AK49" s="110"/>
      <c r="AL49" s="110"/>
      <c r="AM49" s="122">
        <v>1460</v>
      </c>
      <c r="AN49" s="122">
        <f>AM49</f>
        <v>1460</v>
      </c>
      <c r="AO49" s="122">
        <v>837.60500000000002</v>
      </c>
      <c r="AP49" s="122">
        <v>837.60500000000002</v>
      </c>
      <c r="AQ49" s="170">
        <f>AO49-AP49</f>
        <v>0</v>
      </c>
      <c r="AT49" s="26"/>
    </row>
    <row r="50" spans="3:46" ht="54" customHeight="1" thickBot="1" x14ac:dyDescent="0.25">
      <c r="C50" s="208" t="s">
        <v>40</v>
      </c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3"/>
      <c r="AD50" s="176"/>
      <c r="AE50" s="110"/>
      <c r="AF50" s="111"/>
      <c r="AG50" s="110"/>
      <c r="AH50" s="110"/>
      <c r="AI50" s="110"/>
      <c r="AJ50" s="110"/>
      <c r="AK50" s="110"/>
      <c r="AL50" s="110"/>
      <c r="AM50" s="122">
        <v>1212.1600000000001</v>
      </c>
      <c r="AN50" s="122">
        <f t="shared" ref="AN50:AN52" si="10">AM50</f>
        <v>1212.1600000000001</v>
      </c>
      <c r="AO50" s="122">
        <v>1212.1600000000001</v>
      </c>
      <c r="AP50" s="122">
        <f>1114506.8/1000</f>
        <v>1114.5068000000001</v>
      </c>
      <c r="AQ50" s="170">
        <f>AO50-AP50</f>
        <v>97.65319999999997</v>
      </c>
    </row>
    <row r="51" spans="3:46" ht="134.25" customHeight="1" thickBot="1" x14ac:dyDescent="0.25">
      <c r="C51" s="208" t="s">
        <v>48</v>
      </c>
      <c r="D51" s="213"/>
      <c r="E51" s="213"/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13"/>
      <c r="Y51" s="213"/>
      <c r="Z51" s="213"/>
      <c r="AA51" s="213"/>
      <c r="AB51" s="213"/>
      <c r="AC51" s="213"/>
      <c r="AD51" s="176"/>
      <c r="AE51" s="110"/>
      <c r="AF51" s="111"/>
      <c r="AG51" s="110"/>
      <c r="AH51" s="110"/>
      <c r="AI51" s="110"/>
      <c r="AJ51" s="110"/>
      <c r="AK51" s="110"/>
      <c r="AL51" s="110"/>
      <c r="AM51" s="122">
        <v>104.16</v>
      </c>
      <c r="AN51" s="122">
        <f t="shared" si="10"/>
        <v>104.16</v>
      </c>
      <c r="AO51" s="122">
        <v>104.16</v>
      </c>
      <c r="AP51" s="122">
        <v>104.16</v>
      </c>
      <c r="AQ51" s="170">
        <v>0</v>
      </c>
    </row>
    <row r="52" spans="3:46" ht="59.25" customHeight="1" thickBot="1" x14ac:dyDescent="0.25">
      <c r="C52" s="208" t="s">
        <v>49</v>
      </c>
      <c r="D52" s="213"/>
      <c r="E52" s="213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176"/>
      <c r="AE52" s="110"/>
      <c r="AF52" s="111"/>
      <c r="AG52" s="110"/>
      <c r="AH52" s="110"/>
      <c r="AI52" s="110"/>
      <c r="AJ52" s="110"/>
      <c r="AK52" s="110"/>
      <c r="AL52" s="110"/>
      <c r="AM52" s="122">
        <v>14437</v>
      </c>
      <c r="AN52" s="122">
        <f t="shared" si="10"/>
        <v>14437</v>
      </c>
      <c r="AO52" s="122">
        <v>14437</v>
      </c>
      <c r="AP52" s="122">
        <v>14437</v>
      </c>
      <c r="AQ52" s="170">
        <v>0</v>
      </c>
    </row>
    <row r="53" spans="3:46" ht="54.75" customHeight="1" thickBot="1" x14ac:dyDescent="0.25">
      <c r="C53" s="249" t="s">
        <v>27</v>
      </c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1"/>
      <c r="AE53" s="93"/>
      <c r="AF53" s="94" t="e">
        <f t="shared" ref="AF53:AL53" si="11">AF7+AF26</f>
        <v>#REF!</v>
      </c>
      <c r="AG53" s="95" t="e">
        <f t="shared" si="11"/>
        <v>#REF!</v>
      </c>
      <c r="AH53" s="94" t="e">
        <f t="shared" si="11"/>
        <v>#REF!</v>
      </c>
      <c r="AI53" s="94" t="e">
        <f t="shared" si="11"/>
        <v>#REF!</v>
      </c>
      <c r="AJ53" s="94" t="e">
        <f t="shared" si="11"/>
        <v>#REF!</v>
      </c>
      <c r="AK53" s="94" t="e">
        <f t="shared" si="11"/>
        <v>#REF!</v>
      </c>
      <c r="AL53" s="96" t="e">
        <f t="shared" si="11"/>
        <v>#REF!</v>
      </c>
      <c r="AM53" s="171">
        <f>AM7+AM26+AM47</f>
        <v>3229955.5868899995</v>
      </c>
      <c r="AN53" s="171">
        <f>AN47+AN26+AN7</f>
        <v>3226036.3368899999</v>
      </c>
      <c r="AO53" s="171">
        <f t="shared" ref="AO53:AQ53" si="12">AO7+AO26+AO47</f>
        <v>3189465.3084299993</v>
      </c>
      <c r="AP53" s="171">
        <f t="shared" si="12"/>
        <v>3186810.2094299993</v>
      </c>
      <c r="AQ53" s="171">
        <f t="shared" si="12"/>
        <v>2655.0989999999474</v>
      </c>
    </row>
    <row r="54" spans="3:46" ht="96.75" customHeight="1" x14ac:dyDescent="0.4"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119"/>
      <c r="AD54" s="32"/>
      <c r="AE54" s="32"/>
      <c r="AF54" s="32"/>
      <c r="AG54" s="32"/>
      <c r="AH54" s="32"/>
      <c r="AI54" s="32"/>
      <c r="AJ54" s="32"/>
      <c r="AK54" s="32"/>
      <c r="AL54" s="32"/>
      <c r="AM54" s="100"/>
      <c r="AN54" s="121"/>
      <c r="AP54" s="36"/>
      <c r="AQ54" s="47"/>
    </row>
    <row r="55" spans="3:46" ht="81.75" customHeight="1" x14ac:dyDescent="0.4"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8"/>
      <c r="AD55" s="30"/>
      <c r="AE55" s="30"/>
      <c r="AF55" s="30"/>
      <c r="AG55" s="30"/>
      <c r="AH55" s="30"/>
      <c r="AI55" s="30"/>
      <c r="AJ55" s="30"/>
      <c r="AK55" s="30"/>
      <c r="AL55" s="30"/>
      <c r="AM55" s="118"/>
      <c r="AN55" s="118"/>
      <c r="AP55" s="30"/>
      <c r="AQ55" s="33"/>
    </row>
    <row r="56" spans="3:46" ht="77.25" customHeight="1" x14ac:dyDescent="0.4"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245"/>
      <c r="AA56" s="245"/>
      <c r="AB56" s="245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P56" s="31"/>
      <c r="AQ56" s="34"/>
    </row>
    <row r="57" spans="3:46" ht="73.5" customHeight="1" x14ac:dyDescent="0.2"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44"/>
      <c r="AF57" s="11"/>
      <c r="AO57" s="37"/>
      <c r="AQ57" s="35"/>
    </row>
    <row r="58" spans="3:46" ht="208.5" customHeight="1" x14ac:dyDescent="0.5"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45"/>
      <c r="AF58" s="8"/>
      <c r="AO58" s="37"/>
      <c r="AQ58" s="35"/>
    </row>
    <row r="59" spans="3:46" ht="84" customHeight="1" x14ac:dyDescent="0.5">
      <c r="C59" s="43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5"/>
      <c r="AF59" s="8"/>
      <c r="AM59" s="46" t="s">
        <v>3</v>
      </c>
      <c r="AQ59" s="35"/>
    </row>
    <row r="60" spans="3:46" ht="108.75" customHeight="1" x14ac:dyDescent="0.2"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4"/>
      <c r="AF60" s="10"/>
      <c r="AQ60" s="35"/>
    </row>
    <row r="61" spans="3:46" ht="37.5" hidden="1" customHeight="1" x14ac:dyDescent="0.2"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4"/>
      <c r="AF61" s="9"/>
      <c r="AQ61" s="35"/>
    </row>
    <row r="62" spans="3:46" ht="37.5" hidden="1" customHeight="1" x14ac:dyDescent="0.2">
      <c r="C62" s="195"/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6"/>
      <c r="AF62" s="8"/>
      <c r="AQ62" s="35"/>
    </row>
    <row r="63" spans="3:46" ht="12.75" hidden="1" customHeight="1" x14ac:dyDescent="0.2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9"/>
      <c r="AQ63" s="35"/>
    </row>
    <row r="64" spans="3:46" ht="12.75" hidden="1" customHeight="1" x14ac:dyDescent="0.2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9"/>
      <c r="AQ64" s="35"/>
    </row>
    <row r="65" spans="3:43" ht="193.5" customHeight="1" x14ac:dyDescent="0.2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9"/>
      <c r="AQ65" s="35"/>
    </row>
    <row r="66" spans="3:43" ht="53.25" customHeight="1" x14ac:dyDescent="0.2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9"/>
      <c r="AQ66" s="35"/>
    </row>
    <row r="67" spans="3:43" ht="126.75" customHeight="1" x14ac:dyDescent="0.2">
      <c r="C67" s="253"/>
      <c r="D67" s="253"/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3"/>
      <c r="Z67" s="253"/>
      <c r="AA67" s="253"/>
      <c r="AB67" s="253"/>
      <c r="AC67" s="253"/>
      <c r="AD67" s="253"/>
      <c r="AE67" s="5"/>
      <c r="AF67" s="7"/>
      <c r="AQ67" s="35"/>
    </row>
    <row r="68" spans="3:43" ht="68.25" customHeight="1" x14ac:dyDescent="0.2"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4"/>
      <c r="AF68" s="12"/>
      <c r="AQ68" s="35"/>
    </row>
    <row r="69" spans="3:43" ht="80.25" customHeight="1" x14ac:dyDescent="0.2"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  <c r="AA69" s="193"/>
      <c r="AB69" s="193"/>
      <c r="AC69" s="193"/>
      <c r="AD69" s="193"/>
      <c r="AE69" s="4"/>
      <c r="AF69" s="10"/>
      <c r="AQ69" s="35"/>
    </row>
    <row r="70" spans="3:43" ht="158.25" customHeight="1" x14ac:dyDescent="0.2"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4"/>
      <c r="AF70" s="10"/>
      <c r="AQ70" s="35"/>
    </row>
    <row r="71" spans="3:43" ht="150.75" customHeight="1" x14ac:dyDescent="0.2">
      <c r="C71" s="192"/>
      <c r="D71" s="192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4"/>
      <c r="AF71" s="10"/>
      <c r="AQ71" s="35"/>
    </row>
    <row r="72" spans="3:43" ht="150.75" customHeight="1" x14ac:dyDescent="0.2"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4"/>
      <c r="AF72" s="10"/>
      <c r="AQ72" s="35"/>
    </row>
    <row r="73" spans="3:43" ht="52.5" customHeight="1" x14ac:dyDescent="0.2"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4"/>
      <c r="AF73" s="10"/>
      <c r="AQ73" s="35"/>
    </row>
    <row r="74" spans="3:43" ht="60" customHeight="1" x14ac:dyDescent="0.2"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4"/>
      <c r="AF74" s="10"/>
      <c r="AQ74" s="35"/>
    </row>
    <row r="75" spans="3:43" ht="57.75" customHeight="1" x14ac:dyDescent="0.2">
      <c r="C75" s="194"/>
      <c r="D75" s="194"/>
      <c r="E75" s="194"/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4"/>
      <c r="AF75" s="10"/>
      <c r="AQ75" s="35"/>
    </row>
    <row r="76" spans="3:43" ht="80.25" customHeight="1" x14ac:dyDescent="0.2"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4"/>
      <c r="N76" s="254"/>
      <c r="O76" s="254"/>
      <c r="P76" s="254"/>
      <c r="Q76" s="254"/>
      <c r="R76" s="254"/>
      <c r="S76" s="254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4"/>
      <c r="AF76" s="13"/>
      <c r="AQ76" s="35"/>
    </row>
    <row r="77" spans="3:43" ht="170.25" customHeight="1" x14ac:dyDescent="0.2">
      <c r="C77" s="254"/>
      <c r="D77" s="254"/>
      <c r="E77" s="254"/>
      <c r="F77" s="254"/>
      <c r="G77" s="254"/>
      <c r="H77" s="254"/>
      <c r="I77" s="254"/>
      <c r="J77" s="254"/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254"/>
      <c r="V77" s="254"/>
      <c r="W77" s="254"/>
      <c r="X77" s="254"/>
      <c r="Y77" s="254"/>
      <c r="Z77" s="254"/>
      <c r="AA77" s="254"/>
      <c r="AB77" s="254"/>
      <c r="AC77" s="254"/>
      <c r="AD77" s="254"/>
      <c r="AE77" s="4"/>
      <c r="AF77" s="13"/>
      <c r="AQ77" s="35"/>
    </row>
    <row r="78" spans="3:43" ht="77.25" customHeight="1" x14ac:dyDescent="0.2"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4"/>
      <c r="AF78" s="10"/>
      <c r="AQ78" s="35"/>
    </row>
    <row r="79" spans="3:43" ht="101.25" customHeight="1" x14ac:dyDescent="0.2">
      <c r="C79" s="192"/>
      <c r="D79" s="192"/>
      <c r="E79" s="192"/>
      <c r="F79" s="192"/>
      <c r="G79" s="192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4"/>
      <c r="AF79" s="10"/>
      <c r="AQ79" s="35"/>
    </row>
    <row r="80" spans="3:43" ht="86.25" customHeight="1" x14ac:dyDescent="0.2">
      <c r="C80" s="255"/>
      <c r="D80" s="255"/>
      <c r="E80" s="255"/>
      <c r="F80" s="255"/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255"/>
      <c r="R80" s="255"/>
      <c r="S80" s="255"/>
      <c r="T80" s="255"/>
      <c r="U80" s="255"/>
      <c r="V80" s="255"/>
      <c r="W80" s="255"/>
      <c r="X80" s="255"/>
      <c r="Y80" s="255"/>
      <c r="Z80" s="255"/>
      <c r="AA80" s="255"/>
      <c r="AB80" s="255"/>
      <c r="AC80" s="255"/>
      <c r="AD80" s="255"/>
      <c r="AE80" s="4"/>
      <c r="AF80" s="10"/>
      <c r="AQ80" s="35"/>
    </row>
    <row r="81" spans="3:43" ht="87.75" customHeight="1" x14ac:dyDescent="0.2"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56"/>
      <c r="AA81" s="256"/>
      <c r="AB81" s="256"/>
      <c r="AC81" s="256"/>
      <c r="AD81" s="256"/>
      <c r="AE81" s="4"/>
      <c r="AF81" s="10"/>
      <c r="AQ81" s="35"/>
    </row>
    <row r="82" spans="3:43" ht="138.6" customHeight="1" x14ac:dyDescent="0.2"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  <c r="AD82" s="256"/>
      <c r="AE82" s="4"/>
      <c r="AF82" s="10"/>
      <c r="AQ82" s="35"/>
    </row>
    <row r="83" spans="3:43" ht="126.6" customHeight="1" x14ac:dyDescent="0.4">
      <c r="C83" s="256"/>
      <c r="D83" s="256"/>
      <c r="E83" s="256"/>
      <c r="F83" s="256"/>
      <c r="G83" s="256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  <c r="AD83" s="256"/>
      <c r="AE83" s="3"/>
      <c r="AF83" s="10"/>
      <c r="AQ83" s="35"/>
    </row>
    <row r="84" spans="3:43" ht="136.15" customHeight="1" x14ac:dyDescent="0.2">
      <c r="C84" s="256"/>
      <c r="D84" s="256"/>
      <c r="E84" s="256"/>
      <c r="F84" s="256"/>
      <c r="G84" s="256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  <c r="AD84" s="256"/>
      <c r="AE84" s="4"/>
      <c r="AF84" s="14"/>
      <c r="AQ84" s="35"/>
    </row>
    <row r="85" spans="3:43" ht="37.5" x14ac:dyDescent="0.2">
      <c r="C85" s="256"/>
      <c r="D85" s="256"/>
      <c r="E85" s="256"/>
      <c r="F85" s="256"/>
      <c r="G85" s="256"/>
      <c r="H85" s="256"/>
      <c r="I85" s="256"/>
      <c r="J85" s="256"/>
      <c r="K85" s="256"/>
      <c r="L85" s="256"/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4"/>
      <c r="AF85" s="8"/>
    </row>
    <row r="86" spans="3:43" ht="37.5" x14ac:dyDescent="0.2">
      <c r="C86" s="193"/>
      <c r="D86" s="193"/>
      <c r="E86" s="193"/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"/>
      <c r="AF86" s="15"/>
    </row>
    <row r="87" spans="3:43" x14ac:dyDescent="0.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5"/>
    </row>
    <row r="88" spans="3:43" x14ac:dyDescent="0.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5"/>
    </row>
    <row r="89" spans="3:43" x14ac:dyDescent="0.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5"/>
    </row>
    <row r="90" spans="3:43" x14ac:dyDescent="0.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5"/>
    </row>
    <row r="91" spans="3:43" x14ac:dyDescent="0.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5"/>
    </row>
    <row r="92" spans="3:43" x14ac:dyDescent="0.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5"/>
    </row>
    <row r="101" spans="32:32" ht="60" x14ac:dyDescent="0.8">
      <c r="AF101" s="17"/>
    </row>
  </sheetData>
  <mergeCells count="82">
    <mergeCell ref="C67:AD67"/>
    <mergeCell ref="C50:AC50"/>
    <mergeCell ref="C74:AD74"/>
    <mergeCell ref="C86:AD86"/>
    <mergeCell ref="C75:AD75"/>
    <mergeCell ref="C76:AD76"/>
    <mergeCell ref="C77:AD77"/>
    <mergeCell ref="C78:AD78"/>
    <mergeCell ref="C79:AD79"/>
    <mergeCell ref="C80:AD80"/>
    <mergeCell ref="C81:AD81"/>
    <mergeCell ref="C82:AD82"/>
    <mergeCell ref="C83:AD83"/>
    <mergeCell ref="C84:AD84"/>
    <mergeCell ref="C85:AD85"/>
    <mergeCell ref="C51:AC51"/>
    <mergeCell ref="C38:AC38"/>
    <mergeCell ref="C57:AD57"/>
    <mergeCell ref="Z56:AB56"/>
    <mergeCell ref="C40:AD40"/>
    <mergeCell ref="C41:AD41"/>
    <mergeCell ref="C47:AC47"/>
    <mergeCell ref="C49:AC49"/>
    <mergeCell ref="C48:AC48"/>
    <mergeCell ref="C53:AD53"/>
    <mergeCell ref="C42:AC42"/>
    <mergeCell ref="C43:AC43"/>
    <mergeCell ref="C45:AC45"/>
    <mergeCell ref="C44:AC44"/>
    <mergeCell ref="C52:AC52"/>
    <mergeCell ref="C46:AC46"/>
    <mergeCell ref="C3:AQ3"/>
    <mergeCell ref="C5:AD6"/>
    <mergeCell ref="AM5:AM6"/>
    <mergeCell ref="AO5:AO6"/>
    <mergeCell ref="AP5:AP6"/>
    <mergeCell ref="AQ5:AQ6"/>
    <mergeCell ref="AN5:AN6"/>
    <mergeCell ref="C30:AD30"/>
    <mergeCell ref="C31:AC31"/>
    <mergeCell ref="C7:AD7"/>
    <mergeCell ref="C8:AD8"/>
    <mergeCell ref="C9:AD9"/>
    <mergeCell ref="C11:AD11"/>
    <mergeCell ref="C17:AD17"/>
    <mergeCell ref="Z14:AC14"/>
    <mergeCell ref="C10:AC10"/>
    <mergeCell ref="C15:AC15"/>
    <mergeCell ref="C16:AC16"/>
    <mergeCell ref="C24:AD24"/>
    <mergeCell ref="C26:AD26"/>
    <mergeCell ref="C27:AD27"/>
    <mergeCell ref="C28:AD28"/>
    <mergeCell ref="C29:AD29"/>
    <mergeCell ref="C32:AD32"/>
    <mergeCell ref="C33:AD33"/>
    <mergeCell ref="C34:AD34"/>
    <mergeCell ref="C35:AD35"/>
    <mergeCell ref="C36:AD36"/>
    <mergeCell ref="C22:AD22"/>
    <mergeCell ref="C23:AD23"/>
    <mergeCell ref="C20:AD20"/>
    <mergeCell ref="C12:AC12"/>
    <mergeCell ref="C13:AC13"/>
    <mergeCell ref="C18:AD18"/>
    <mergeCell ref="C19:AD19"/>
    <mergeCell ref="AP1:AQ1"/>
    <mergeCell ref="AP2:AQ2"/>
    <mergeCell ref="C25:AD25"/>
    <mergeCell ref="C21:AD21"/>
    <mergeCell ref="C73:AD73"/>
    <mergeCell ref="C72:AD72"/>
    <mergeCell ref="C71:AD71"/>
    <mergeCell ref="C70:AD70"/>
    <mergeCell ref="C69:AD69"/>
    <mergeCell ref="C68:AD68"/>
    <mergeCell ref="C62:AD62"/>
    <mergeCell ref="C61:AD61"/>
    <mergeCell ref="C60:AD60"/>
    <mergeCell ref="C58:AD58"/>
    <mergeCell ref="C37:AD37"/>
    <mergeCell ref="C39:AD39"/>
  </mergeCells>
  <printOptions horizontalCentered="1"/>
  <pageMargins left="0" right="0" top="1.2204724409448819" bottom="0.15748031496062992" header="0.31496062992125984" footer="0.31496062992125984"/>
  <pageSetup paperSize="9" scale="47" fitToHeight="3" orientation="landscape" horizontalDpi="300" verticalDpi="300" r:id="rId1"/>
  <headerFooter alignWithMargins="0"/>
  <rowBreaks count="2" manualBreakCount="2">
    <brk id="17" max="42" man="1"/>
    <brk id="46" max="4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ProtasovaES</cp:lastModifiedBy>
  <cp:lastPrinted>2025-03-07T13:23:07Z</cp:lastPrinted>
  <dcterms:created xsi:type="dcterms:W3CDTF">2005-09-14T12:04:44Z</dcterms:created>
  <dcterms:modified xsi:type="dcterms:W3CDTF">2025-04-25T07:09:21Z</dcterms:modified>
</cp:coreProperties>
</file>